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D:\Person\Classpad tutorial\"/>
    </mc:Choice>
  </mc:AlternateContent>
  <xr:revisionPtr revIDLastSave="0" documentId="13_ncr:1_{68AEAB99-46D0-4FC9-94B4-8ECCE39F5939}" xr6:coauthVersionLast="47" xr6:coauthVersionMax="47" xr10:uidLastSave="{00000000-0000-0000-0000-000000000000}"/>
  <bookViews>
    <workbookView xWindow="1494" yWindow="-14373" windowWidth="23040" windowHeight="13762" activeTab="1" xr2:uid="{00000000-000D-0000-FFFF-FFFF00000000}"/>
  </bookViews>
  <sheets>
    <sheet name="توضیحات" sheetId="6" r:id="rId1"/>
    <sheet name="برنامه" sheetId="1" r:id="rId2"/>
    <sheet name="کلاسپد" sheetId="7" r:id="rId3"/>
    <sheet name="نظام مهندسی" sheetId="9" r:id="rId4"/>
    <sheet name="بارگذاری" sheetId="10" r:id="rId5"/>
    <sheet name="مکانیک خاک" sheetId="8" r:id="rId6"/>
    <sheet name="مشخصات خریدار" sheetId="5" r:id="rId7"/>
  </sheets>
  <definedNames>
    <definedName name="_xlnm._FilterDatabase" localSheetId="4" hidden="1">بارگذاری!$A$2:$A$5</definedName>
    <definedName name="_xlnm._FilterDatabase" localSheetId="1" hidden="1">برنامه!$A$2:$A$185</definedName>
    <definedName name="_xlnm._FilterDatabase" localSheetId="2" hidden="1">کلاسپد!$A$2:$A$15</definedName>
    <definedName name="_xlnm._FilterDatabase" localSheetId="5" hidden="1">'مکانیک خاک'!$A$2:$A$4</definedName>
    <definedName name="_xlnm._FilterDatabase" localSheetId="3" hidden="1">'نظام مهندسی'!$A$2:$A$4</definedName>
    <definedName name="_xlnm.Extract" localSheetId="6">'مشخصات خریدار'!#REF!</definedName>
    <definedName name="_xlnm.Print_Titles" localSheetId="4">بارگذاری!$1:$1</definedName>
    <definedName name="_xlnm.Print_Titles" localSheetId="1">برنامه!$1:$1</definedName>
    <definedName name="_xlnm.Print_Titles" localSheetId="2">کلاسپد!$1:$1</definedName>
    <definedName name="_xlnm.Print_Titles" localSheetId="5">'مکانیک خاک'!$1:$1</definedName>
    <definedName name="_xlnm.Print_Titles" localSheetId="3">'نظام مهندسی'!$1:$1</definedName>
    <definedName name="Z_AA78A954_672E_4745_80AD_50DCDCC9A8B2_.wvu.PrintTitles" localSheetId="4" hidden="1">بارگذاری!$1:$1</definedName>
    <definedName name="Z_AA78A954_672E_4745_80AD_50DCDCC9A8B2_.wvu.PrintTitles" localSheetId="0" hidden="1">توضیحات!#REF!</definedName>
    <definedName name="Z_AA78A954_672E_4745_80AD_50DCDCC9A8B2_.wvu.PrintTitles" localSheetId="2" hidden="1">کلاسپد!$1:$1</definedName>
    <definedName name="Z_AA78A954_672E_4745_80AD_50DCDCC9A8B2_.wvu.PrintTitles" localSheetId="5" hidden="1">'مکانیک خاک'!$1:$1</definedName>
    <definedName name="Z_AA78A954_672E_4745_80AD_50DCDCC9A8B2_.wvu.PrintTitles" localSheetId="3" hidden="1">'نظام مهندسی'!$1:$1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8" l="1"/>
  <c r="D10" i="8" s="1"/>
  <c r="D4" i="8"/>
  <c r="J4" i="8"/>
  <c r="J3" i="8"/>
  <c r="D4" i="10"/>
  <c r="D5" i="10"/>
  <c r="D3" i="10"/>
  <c r="J4" i="10"/>
  <c r="J5" i="10"/>
  <c r="J3" i="10"/>
  <c r="D4" i="9"/>
  <c r="D3" i="9"/>
  <c r="J4" i="9"/>
  <c r="J3" i="9"/>
  <c r="I26" i="7"/>
  <c r="I25" i="7"/>
  <c r="I24" i="7"/>
  <c r="I23" i="7"/>
  <c r="I22" i="7"/>
  <c r="I21" i="7"/>
  <c r="I20" i="7"/>
  <c r="I19" i="7"/>
  <c r="I18" i="7"/>
  <c r="I17" i="7"/>
  <c r="I16" i="7"/>
  <c r="I15" i="7"/>
  <c r="I14" i="7"/>
  <c r="I13" i="7"/>
  <c r="I12" i="7"/>
  <c r="I11" i="7"/>
  <c r="I10" i="7"/>
  <c r="I9" i="7"/>
  <c r="I8" i="7"/>
  <c r="I7" i="7"/>
  <c r="I6" i="7"/>
  <c r="I5" i="7"/>
  <c r="I4" i="7"/>
  <c r="I3" i="7"/>
  <c r="F128" i="1"/>
  <c r="F127" i="1"/>
  <c r="F126" i="1"/>
  <c r="F124" i="1"/>
  <c r="F123" i="1"/>
  <c r="F122" i="1"/>
  <c r="F121" i="1"/>
  <c r="F120" i="1"/>
  <c r="F118" i="1"/>
  <c r="F117" i="1"/>
  <c r="F116" i="1"/>
  <c r="F114" i="1"/>
  <c r="F113" i="1"/>
  <c r="F112" i="1"/>
  <c r="F111" i="1"/>
  <c r="F109" i="1"/>
  <c r="F108" i="1"/>
  <c r="F107" i="1"/>
  <c r="F104" i="1"/>
  <c r="F103" i="1"/>
  <c r="F102" i="1"/>
  <c r="F101" i="1"/>
  <c r="F99" i="1"/>
  <c r="F98" i="1"/>
  <c r="F97" i="1"/>
  <c r="F96" i="1"/>
  <c r="F95" i="1"/>
  <c r="F94" i="1"/>
  <c r="F92" i="1"/>
  <c r="F90" i="1"/>
  <c r="F89" i="1"/>
  <c r="F88" i="1"/>
  <c r="F87" i="1"/>
  <c r="F86" i="1"/>
  <c r="F85" i="1"/>
  <c r="F84" i="1"/>
  <c r="F83" i="1"/>
  <c r="F81" i="1"/>
  <c r="F80" i="1"/>
  <c r="F79" i="1"/>
  <c r="F78" i="1"/>
  <c r="F77" i="1"/>
  <c r="F76" i="1"/>
  <c r="F75" i="1"/>
  <c r="F74" i="1"/>
  <c r="F72" i="1"/>
  <c r="F93" i="1" s="1"/>
  <c r="F71" i="1"/>
  <c r="F70" i="1"/>
  <c r="F69" i="1"/>
  <c r="F68"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3" i="1"/>
  <c r="F32" i="1"/>
  <c r="F31" i="1"/>
  <c r="F30" i="1"/>
  <c r="F29" i="1"/>
  <c r="F28" i="1"/>
  <c r="F27" i="1"/>
  <c r="F26" i="1"/>
  <c r="F25" i="1"/>
  <c r="F23" i="1"/>
  <c r="F22" i="1"/>
  <c r="F21" i="1"/>
  <c r="F18" i="1"/>
  <c r="F17" i="1"/>
  <c r="F12" i="1"/>
  <c r="F11" i="1"/>
  <c r="F10" i="1"/>
  <c r="F9" i="1"/>
  <c r="F8" i="1"/>
  <c r="F4" i="1"/>
  <c r="F5" i="1"/>
  <c r="F6" i="1"/>
  <c r="F14" i="1"/>
  <c r="F15" i="1"/>
  <c r="F19" i="1"/>
  <c r="F20" i="1"/>
  <c r="F100" i="1"/>
  <c r="F105" i="1"/>
  <c r="F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3" i="1"/>
  <c r="D20" i="7" l="1"/>
  <c r="D21" i="7"/>
  <c r="D22" i="7"/>
  <c r="D23" i="7"/>
  <c r="D24" i="7"/>
  <c r="D25" i="7"/>
  <c r="D26" i="7"/>
  <c r="D19" i="7"/>
  <c r="D5" i="7"/>
  <c r="D6" i="7"/>
  <c r="D7" i="7"/>
  <c r="D8" i="7"/>
  <c r="D9" i="7"/>
  <c r="D10" i="7"/>
  <c r="D11" i="7"/>
  <c r="D12" i="7"/>
  <c r="D13" i="7"/>
  <c r="D14" i="7"/>
  <c r="D15" i="7"/>
  <c r="D4" i="7"/>
  <c r="D3" i="7"/>
  <c r="D32" i="7" s="1"/>
  <c r="F133" i="1" l="1"/>
  <c r="C133" i="1"/>
  <c r="B133" i="1"/>
  <c r="H127" i="1"/>
  <c r="I127" i="1" s="1"/>
  <c r="F20" i="7"/>
  <c r="G20" i="7" s="1"/>
  <c r="F21" i="7"/>
  <c r="G21" i="7" s="1"/>
  <c r="F22" i="7"/>
  <c r="G22" i="7" s="1"/>
  <c r="F23" i="7"/>
  <c r="G23" i="7" s="1"/>
  <c r="F24" i="7"/>
  <c r="G24" i="7" s="1"/>
  <c r="F25" i="7"/>
  <c r="G25" i="7" s="1"/>
  <c r="F26" i="7"/>
  <c r="G26" i="7" s="1"/>
  <c r="F19" i="7"/>
  <c r="H133" i="1" l="1"/>
  <c r="I133" i="1" s="1"/>
  <c r="G19" i="7"/>
  <c r="F152" i="1"/>
  <c r="C152" i="1"/>
  <c r="B152" i="1"/>
  <c r="H99" i="1"/>
  <c r="I99" i="1" s="1"/>
  <c r="H152" i="1" l="1"/>
  <c r="I152" i="1" s="1"/>
  <c r="F4" i="10"/>
  <c r="G4" i="10" s="1"/>
  <c r="F12" i="10" l="1"/>
  <c r="D11" i="10"/>
  <c r="F5" i="10"/>
  <c r="G5" i="10" s="1"/>
  <c r="F3" i="10"/>
  <c r="D10" i="10" l="1"/>
  <c r="G3" i="10"/>
  <c r="F151" i="1"/>
  <c r="C151" i="1"/>
  <c r="B151" i="1"/>
  <c r="H98" i="1"/>
  <c r="I98" i="1" s="1"/>
  <c r="H151" i="1" l="1"/>
  <c r="I151" i="1" s="1"/>
  <c r="A3" i="10"/>
  <c r="A4" i="10"/>
  <c r="A5" i="10"/>
  <c r="F150" i="1"/>
  <c r="H150" i="1" s="1"/>
  <c r="I150" i="1" s="1"/>
  <c r="C150" i="1"/>
  <c r="B150" i="1"/>
  <c r="H97" i="1"/>
  <c r="I97" i="1" s="1"/>
  <c r="D9" i="10" l="1"/>
  <c r="F3" i="8"/>
  <c r="G3" i="8" s="1"/>
  <c r="A3" i="8" s="1"/>
  <c r="F4" i="8"/>
  <c r="G4" i="8" s="1"/>
  <c r="F4" i="9"/>
  <c r="G4" i="9" s="1"/>
  <c r="F3" i="9"/>
  <c r="G3" i="9" s="1"/>
  <c r="A3" i="9" s="1"/>
  <c r="D12" i="10" l="1"/>
  <c r="D14" i="10" s="1"/>
  <c r="D13" i="10" s="1"/>
  <c r="A29" i="5"/>
  <c r="A4" i="9"/>
  <c r="F11" i="9" l="1"/>
  <c r="D10" i="9"/>
  <c r="D8" i="9" l="1"/>
  <c r="D9" i="9"/>
  <c r="A30" i="10" s="1"/>
  <c r="F15" i="5"/>
  <c r="D11" i="9" l="1"/>
  <c r="D13" i="9" s="1"/>
  <c r="A28" i="5" s="1"/>
  <c r="E1" i="5"/>
  <c r="D12" i="9" l="1"/>
  <c r="F173" i="1"/>
  <c r="H3" i="1" l="1"/>
  <c r="C153" i="1" l="1"/>
  <c r="B153" i="1"/>
  <c r="C79" i="1" l="1"/>
  <c r="B79" i="1"/>
  <c r="H79" i="1"/>
  <c r="I79" i="1" s="1"/>
  <c r="F4" i="7"/>
  <c r="F5" i="7"/>
  <c r="G5" i="7" s="1"/>
  <c r="F6" i="7"/>
  <c r="G6" i="7" s="1"/>
  <c r="F7" i="7"/>
  <c r="G7" i="7" s="1"/>
  <c r="F8" i="7"/>
  <c r="G8" i="7" s="1"/>
  <c r="F9" i="7"/>
  <c r="G9" i="7" s="1"/>
  <c r="F10" i="7"/>
  <c r="G10" i="7" s="1"/>
  <c r="F11" i="7"/>
  <c r="G11" i="7" s="1"/>
  <c r="F12" i="7"/>
  <c r="G12" i="7" s="1"/>
  <c r="F13" i="7"/>
  <c r="G13" i="7" s="1"/>
  <c r="F14" i="7"/>
  <c r="G14" i="7" s="1"/>
  <c r="H128" i="1"/>
  <c r="I128" i="1" s="1"/>
  <c r="H126" i="1"/>
  <c r="I126" i="1" s="1"/>
  <c r="H121" i="1"/>
  <c r="I121" i="1" s="1"/>
  <c r="H122" i="1"/>
  <c r="I122" i="1" s="1"/>
  <c r="H123" i="1"/>
  <c r="I123" i="1" s="1"/>
  <c r="H124" i="1"/>
  <c r="I124" i="1" s="1"/>
  <c r="H120" i="1"/>
  <c r="I120" i="1" s="1"/>
  <c r="H117" i="1"/>
  <c r="I117" i="1" s="1"/>
  <c r="H118" i="1"/>
  <c r="I118" i="1" s="1"/>
  <c r="H116" i="1"/>
  <c r="I116" i="1" s="1"/>
  <c r="H112" i="1"/>
  <c r="I112" i="1" s="1"/>
  <c r="H113" i="1"/>
  <c r="I113" i="1" s="1"/>
  <c r="H111" i="1"/>
  <c r="H108" i="1"/>
  <c r="I108" i="1" s="1"/>
  <c r="H109" i="1"/>
  <c r="I109" i="1" s="1"/>
  <c r="H107" i="1"/>
  <c r="I107" i="1" s="1"/>
  <c r="H94" i="1"/>
  <c r="I94" i="1" s="1"/>
  <c r="H95" i="1"/>
  <c r="I95" i="1" s="1"/>
  <c r="H96" i="1"/>
  <c r="I96" i="1" s="1"/>
  <c r="H103" i="1"/>
  <c r="I103" i="1" s="1"/>
  <c r="H104" i="1"/>
  <c r="I104" i="1" s="1"/>
  <c r="H101" i="1"/>
  <c r="I101" i="1" s="1"/>
  <c r="H102" i="1"/>
  <c r="I102" i="1" s="1"/>
  <c r="H92" i="1"/>
  <c r="I92" i="1" s="1"/>
  <c r="H84" i="1"/>
  <c r="I84" i="1" s="1"/>
  <c r="H85" i="1"/>
  <c r="I85" i="1" s="1"/>
  <c r="H86" i="1"/>
  <c r="I86" i="1" s="1"/>
  <c r="H87" i="1"/>
  <c r="I87" i="1" s="1"/>
  <c r="H88" i="1"/>
  <c r="I88" i="1" s="1"/>
  <c r="H83" i="1"/>
  <c r="H75" i="1"/>
  <c r="I75" i="1" s="1"/>
  <c r="H76" i="1"/>
  <c r="I76" i="1" s="1"/>
  <c r="H77" i="1"/>
  <c r="I77" i="1" s="1"/>
  <c r="H78" i="1"/>
  <c r="I78" i="1" s="1"/>
  <c r="H80" i="1"/>
  <c r="I80" i="1" s="1"/>
  <c r="H74" i="1"/>
  <c r="H69" i="1"/>
  <c r="I69" i="1" s="1"/>
  <c r="H70" i="1"/>
  <c r="I70" i="1" s="1"/>
  <c r="H71" i="1"/>
  <c r="I71" i="1" s="1"/>
  <c r="H72" i="1"/>
  <c r="I72" i="1" s="1"/>
  <c r="H68" i="1"/>
  <c r="I68" i="1" s="1"/>
  <c r="H36" i="1"/>
  <c r="I36" i="1" s="1"/>
  <c r="H37" i="1"/>
  <c r="I37" i="1" s="1"/>
  <c r="H62" i="1"/>
  <c r="I62" i="1" s="1"/>
  <c r="H38" i="1"/>
  <c r="I38" i="1" s="1"/>
  <c r="H63" i="1"/>
  <c r="I63" i="1" s="1"/>
  <c r="H39" i="1"/>
  <c r="I39" i="1" s="1"/>
  <c r="H40" i="1"/>
  <c r="I40" i="1" s="1"/>
  <c r="H41" i="1"/>
  <c r="H42" i="1"/>
  <c r="I42" i="1" s="1"/>
  <c r="H43" i="1"/>
  <c r="I43" i="1" s="1"/>
  <c r="H44" i="1"/>
  <c r="I44" i="1" s="1"/>
  <c r="H45" i="1"/>
  <c r="I45" i="1" s="1"/>
  <c r="H46" i="1"/>
  <c r="I46" i="1" s="1"/>
  <c r="H47" i="1"/>
  <c r="I47" i="1" s="1"/>
  <c r="H48" i="1"/>
  <c r="I48" i="1" s="1"/>
  <c r="H49" i="1"/>
  <c r="I49" i="1" s="1"/>
  <c r="H50" i="1"/>
  <c r="I50" i="1" s="1"/>
  <c r="H51" i="1"/>
  <c r="I51" i="1" s="1"/>
  <c r="H64" i="1"/>
  <c r="I64" i="1" s="1"/>
  <c r="H53" i="1"/>
  <c r="I53" i="1" s="1"/>
  <c r="H65" i="1"/>
  <c r="I65" i="1" s="1"/>
  <c r="H54" i="1"/>
  <c r="I54" i="1" s="1"/>
  <c r="H66" i="1"/>
  <c r="I66" i="1" s="1"/>
  <c r="H55" i="1"/>
  <c r="I55" i="1" s="1"/>
  <c r="H56" i="1"/>
  <c r="I56" i="1" s="1"/>
  <c r="H57" i="1"/>
  <c r="I57" i="1" s="1"/>
  <c r="H58" i="1"/>
  <c r="I58" i="1" s="1"/>
  <c r="H59" i="1"/>
  <c r="I59" i="1" s="1"/>
  <c r="H60" i="1"/>
  <c r="I60" i="1" s="1"/>
  <c r="H35" i="1"/>
  <c r="H26" i="1"/>
  <c r="I26" i="1" s="1"/>
  <c r="H27" i="1"/>
  <c r="I27" i="1" s="1"/>
  <c r="H28" i="1"/>
  <c r="I28" i="1" s="1"/>
  <c r="H29" i="1"/>
  <c r="I29" i="1" s="1"/>
  <c r="H31" i="1"/>
  <c r="I31" i="1" s="1"/>
  <c r="H32" i="1"/>
  <c r="I32" i="1" s="1"/>
  <c r="H33" i="1"/>
  <c r="I33" i="1" s="1"/>
  <c r="H25" i="1"/>
  <c r="H18" i="1"/>
  <c r="I18" i="1" s="1"/>
  <c r="H22" i="1"/>
  <c r="I22" i="1" s="1"/>
  <c r="H23" i="1"/>
  <c r="I23" i="1" s="1"/>
  <c r="H17" i="1"/>
  <c r="I17" i="1" s="1"/>
  <c r="H9" i="1"/>
  <c r="I9" i="1" s="1"/>
  <c r="H10" i="1"/>
  <c r="I10" i="1" s="1"/>
  <c r="H11" i="1"/>
  <c r="I11" i="1" s="1"/>
  <c r="H12" i="1"/>
  <c r="I12" i="1" s="1"/>
  <c r="H8" i="1"/>
  <c r="I8" i="1" s="1"/>
  <c r="H4" i="1"/>
  <c r="I4" i="1" s="1"/>
  <c r="H5" i="1"/>
  <c r="I5" i="1" s="1"/>
  <c r="H6" i="1"/>
  <c r="I6" i="1" s="1"/>
  <c r="I3" i="1"/>
  <c r="A3" i="1" s="1"/>
  <c r="F11" i="8"/>
  <c r="A4" i="8"/>
  <c r="D11" i="8"/>
  <c r="F170" i="1"/>
  <c r="C171" i="1"/>
  <c r="F184" i="1"/>
  <c r="F185" i="1"/>
  <c r="C184" i="1"/>
  <c r="C185" i="1"/>
  <c r="B184" i="1"/>
  <c r="B185" i="1"/>
  <c r="F137" i="1"/>
  <c r="C137" i="1"/>
  <c r="B137" i="1"/>
  <c r="F183" i="1"/>
  <c r="C183" i="1"/>
  <c r="B183" i="1"/>
  <c r="F180" i="1"/>
  <c r="C180" i="1"/>
  <c r="B180" i="1"/>
  <c r="E18" i="5"/>
  <c r="F12" i="5"/>
  <c r="F179" i="1"/>
  <c r="C179" i="1"/>
  <c r="B179" i="1"/>
  <c r="F14" i="5"/>
  <c r="F13" i="5"/>
  <c r="J7" i="5"/>
  <c r="I6" i="5"/>
  <c r="F5" i="5"/>
  <c r="F4" i="5"/>
  <c r="F3" i="5"/>
  <c r="F158" i="1"/>
  <c r="B78" i="1"/>
  <c r="C78" i="1"/>
  <c r="A10" i="1" l="1"/>
  <c r="H185" i="1"/>
  <c r="I185" i="1" s="1"/>
  <c r="H184" i="1"/>
  <c r="I184" i="1" s="1"/>
  <c r="H183" i="1"/>
  <c r="I183" i="1" s="1"/>
  <c r="H180" i="1"/>
  <c r="I180" i="1" s="1"/>
  <c r="H179" i="1"/>
  <c r="I179" i="1" s="1"/>
  <c r="H170" i="1"/>
  <c r="I170" i="1" s="1"/>
  <c r="H158" i="1"/>
  <c r="I158" i="1" s="1"/>
  <c r="H137" i="1"/>
  <c r="I137" i="1" s="1"/>
  <c r="G4" i="7"/>
  <c r="A9" i="1"/>
  <c r="A12" i="1"/>
  <c r="A8" i="1"/>
  <c r="A11" i="1"/>
  <c r="I111" i="1"/>
  <c r="H114" i="1"/>
  <c r="I114" i="1" s="1"/>
  <c r="I83" i="1"/>
  <c r="I74" i="1"/>
  <c r="I41" i="1"/>
  <c r="I35" i="1"/>
  <c r="I25" i="1"/>
  <c r="A5" i="1"/>
  <c r="A6" i="1"/>
  <c r="A4" i="1"/>
  <c r="A2" i="1" s="1"/>
  <c r="C19" i="1"/>
  <c r="C20" i="1"/>
  <c r="B20" i="1"/>
  <c r="B19" i="1"/>
  <c r="C6" i="1"/>
  <c r="C5" i="1"/>
  <c r="B6" i="1"/>
  <c r="B5" i="1"/>
  <c r="F178" i="1"/>
  <c r="C178" i="1"/>
  <c r="B178" i="1"/>
  <c r="F177" i="1"/>
  <c r="C177" i="1"/>
  <c r="B177" i="1"/>
  <c r="F176" i="1"/>
  <c r="C176" i="1"/>
  <c r="B176" i="1"/>
  <c r="F148" i="1"/>
  <c r="C148" i="1"/>
  <c r="B148" i="1"/>
  <c r="F196" i="1"/>
  <c r="F147" i="1"/>
  <c r="C147" i="1"/>
  <c r="B147" i="1"/>
  <c r="C140" i="1"/>
  <c r="B140" i="1"/>
  <c r="C146" i="1"/>
  <c r="B146" i="1"/>
  <c r="F145" i="1"/>
  <c r="C145" i="1"/>
  <c r="B145" i="1"/>
  <c r="B158" i="1"/>
  <c r="C158" i="1"/>
  <c r="F33" i="7"/>
  <c r="H148" i="1" l="1"/>
  <c r="I148" i="1" s="1"/>
  <c r="H147" i="1"/>
  <c r="I147" i="1" s="1"/>
  <c r="H145" i="1"/>
  <c r="I145" i="1" s="1"/>
  <c r="H178" i="1"/>
  <c r="I178" i="1" s="1"/>
  <c r="H177" i="1"/>
  <c r="I177" i="1" s="1"/>
  <c r="H176" i="1"/>
  <c r="I176" i="1" s="1"/>
  <c r="D8" i="8"/>
  <c r="D13" i="8"/>
  <c r="D9" i="8"/>
  <c r="F134" i="1"/>
  <c r="C134" i="1"/>
  <c r="B134" i="1"/>
  <c r="F182" i="1"/>
  <c r="F175" i="1"/>
  <c r="F181" i="1"/>
  <c r="F174" i="1"/>
  <c r="F160" i="1"/>
  <c r="F161" i="1"/>
  <c r="F162" i="1"/>
  <c r="F163" i="1"/>
  <c r="F164" i="1"/>
  <c r="F165" i="1"/>
  <c r="F166" i="1"/>
  <c r="F167" i="1"/>
  <c r="F168" i="1"/>
  <c r="F169" i="1"/>
  <c r="F171" i="1"/>
  <c r="F172" i="1"/>
  <c r="F159" i="1"/>
  <c r="F157" i="1"/>
  <c r="F156" i="1"/>
  <c r="F154" i="1"/>
  <c r="F155" i="1"/>
  <c r="F149" i="1"/>
  <c r="F144" i="1"/>
  <c r="F143" i="1"/>
  <c r="F142" i="1"/>
  <c r="F141" i="1"/>
  <c r="F136" i="1"/>
  <c r="F135" i="1"/>
  <c r="F132" i="1"/>
  <c r="F131" i="1"/>
  <c r="F130" i="1"/>
  <c r="C182" i="1"/>
  <c r="B182" i="1"/>
  <c r="C154" i="1"/>
  <c r="C155" i="1"/>
  <c r="C149" i="1"/>
  <c r="B154" i="1"/>
  <c r="B155" i="1"/>
  <c r="B149" i="1"/>
  <c r="C144" i="1"/>
  <c r="C143" i="1"/>
  <c r="B144" i="1"/>
  <c r="B143" i="1"/>
  <c r="C142" i="1"/>
  <c r="C141" i="1"/>
  <c r="B142" i="1"/>
  <c r="B141" i="1"/>
  <c r="B139" i="1"/>
  <c r="B138" i="1"/>
  <c r="C139" i="1"/>
  <c r="C138" i="1"/>
  <c r="C136" i="1"/>
  <c r="B136" i="1"/>
  <c r="C135" i="1"/>
  <c r="B135" i="1"/>
  <c r="C131" i="1"/>
  <c r="C130" i="1"/>
  <c r="B131" i="1"/>
  <c r="B130" i="1"/>
  <c r="C132" i="1"/>
  <c r="B132" i="1"/>
  <c r="C181" i="1"/>
  <c r="B181" i="1"/>
  <c r="C175" i="1"/>
  <c r="B175" i="1"/>
  <c r="C174" i="1"/>
  <c r="B174" i="1"/>
  <c r="C173" i="1"/>
  <c r="B173" i="1"/>
  <c r="C172" i="1"/>
  <c r="B172" i="1"/>
  <c r="B171" i="1"/>
  <c r="C170" i="1"/>
  <c r="B170" i="1"/>
  <c r="C169" i="1"/>
  <c r="B169" i="1"/>
  <c r="H149" i="1" l="1"/>
  <c r="I149" i="1" s="1"/>
  <c r="A30" i="5"/>
  <c r="H134" i="1"/>
  <c r="I134" i="1" s="1"/>
  <c r="H132" i="1"/>
  <c r="I132" i="1" s="1"/>
  <c r="H155" i="1"/>
  <c r="I155" i="1" s="1"/>
  <c r="H154" i="1"/>
  <c r="I154" i="1" s="1"/>
  <c r="H182" i="1"/>
  <c r="I182" i="1" s="1"/>
  <c r="H181" i="1"/>
  <c r="I181" i="1" s="1"/>
  <c r="H175" i="1"/>
  <c r="I175" i="1" s="1"/>
  <c r="H174" i="1"/>
  <c r="I174" i="1" s="1"/>
  <c r="H172" i="1"/>
  <c r="I172" i="1" s="1"/>
  <c r="H171" i="1"/>
  <c r="I171" i="1" s="1"/>
  <c r="H169" i="1"/>
  <c r="I169" i="1" s="1"/>
  <c r="H168" i="1"/>
  <c r="I168" i="1" s="1"/>
  <c r="H167" i="1"/>
  <c r="I167" i="1" s="1"/>
  <c r="H166" i="1"/>
  <c r="I166" i="1" s="1"/>
  <c r="H165" i="1"/>
  <c r="I165" i="1" s="1"/>
  <c r="H164" i="1"/>
  <c r="I164" i="1" s="1"/>
  <c r="H163" i="1"/>
  <c r="I163" i="1" s="1"/>
  <c r="H162" i="1"/>
  <c r="I162" i="1" s="1"/>
  <c r="H161" i="1"/>
  <c r="I161" i="1" s="1"/>
  <c r="H160" i="1"/>
  <c r="I160" i="1" s="1"/>
  <c r="H159" i="1"/>
  <c r="I159" i="1" s="1"/>
  <c r="H157" i="1"/>
  <c r="I157" i="1" s="1"/>
  <c r="H156" i="1"/>
  <c r="I156" i="1" s="1"/>
  <c r="H144" i="1"/>
  <c r="I144" i="1" s="1"/>
  <c r="H143" i="1"/>
  <c r="I143" i="1" s="1"/>
  <c r="H142" i="1"/>
  <c r="I142" i="1" s="1"/>
  <c r="H141" i="1"/>
  <c r="I141" i="1" s="1"/>
  <c r="H136" i="1"/>
  <c r="I136" i="1" s="1"/>
  <c r="H135" i="1"/>
  <c r="I135" i="1" s="1"/>
  <c r="H131" i="1"/>
  <c r="I131" i="1" s="1"/>
  <c r="H130" i="1"/>
  <c r="I130" i="1" s="1"/>
  <c r="D12" i="8"/>
  <c r="C168" i="1"/>
  <c r="B168" i="1"/>
  <c r="C167" i="1"/>
  <c r="B167" i="1"/>
  <c r="C165" i="1"/>
  <c r="B165" i="1"/>
  <c r="C166" i="1"/>
  <c r="B166" i="1"/>
  <c r="C164" i="1"/>
  <c r="B164" i="1"/>
  <c r="C163" i="1"/>
  <c r="B163" i="1"/>
  <c r="C162" i="1"/>
  <c r="B162" i="1"/>
  <c r="C161" i="1"/>
  <c r="B161" i="1"/>
  <c r="C160" i="1"/>
  <c r="B160" i="1"/>
  <c r="C159" i="1"/>
  <c r="B159" i="1"/>
  <c r="C157" i="1"/>
  <c r="B157" i="1"/>
  <c r="C156" i="1"/>
  <c r="B156" i="1"/>
  <c r="H89" i="1" l="1"/>
  <c r="I89" i="1" s="1"/>
  <c r="H90" i="1"/>
  <c r="I90" i="1" s="1"/>
  <c r="H30" i="1" l="1"/>
  <c r="I30" i="1" s="1"/>
  <c r="H81" i="1" l="1"/>
  <c r="I81" i="1" s="1"/>
  <c r="H15" i="1" l="1"/>
  <c r="I15" i="1" s="1"/>
  <c r="H14" i="1"/>
  <c r="I14" i="1" l="1"/>
  <c r="A15" i="1" l="1"/>
  <c r="A17" i="1"/>
  <c r="A18" i="1"/>
  <c r="A14" i="1"/>
  <c r="A13" i="1" l="1"/>
  <c r="F138" i="1"/>
  <c r="A7" i="1"/>
  <c r="H20" i="1" l="1"/>
  <c r="I20" i="1" s="1"/>
  <c r="H19" i="1"/>
  <c r="F139" i="1"/>
  <c r="H138" i="1"/>
  <c r="I138" i="1" s="1"/>
  <c r="I19" i="1" l="1"/>
  <c r="H139" i="1"/>
  <c r="I139" i="1" s="1"/>
  <c r="H21" i="1"/>
  <c r="I21" i="1" s="1"/>
  <c r="A25" i="1" s="1"/>
  <c r="F140" i="1"/>
  <c r="A30" i="1"/>
  <c r="A29" i="1"/>
  <c r="A28" i="1"/>
  <c r="H61" i="1"/>
  <c r="I61" i="1" s="1"/>
  <c r="A20" i="1" l="1"/>
  <c r="A22" i="1"/>
  <c r="A23" i="1"/>
  <c r="A19" i="1"/>
  <c r="H140" i="1"/>
  <c r="I140" i="1" s="1"/>
  <c r="A21" i="1"/>
  <c r="A31" i="1"/>
  <c r="A26" i="1"/>
  <c r="A35" i="1"/>
  <c r="A27" i="1"/>
  <c r="A36" i="1"/>
  <c r="A32" i="1"/>
  <c r="A33" i="1"/>
  <c r="A51" i="1"/>
  <c r="A37" i="1"/>
  <c r="A38" i="1"/>
  <c r="A48" i="1"/>
  <c r="A46" i="1"/>
  <c r="A47" i="1"/>
  <c r="A42" i="1"/>
  <c r="A45" i="1"/>
  <c r="A49" i="1"/>
  <c r="A50" i="1"/>
  <c r="A39" i="1"/>
  <c r="A40" i="1"/>
  <c r="A43" i="1"/>
  <c r="A44" i="1"/>
  <c r="A41" i="1"/>
  <c r="H52" i="1"/>
  <c r="I52" i="1" s="1"/>
  <c r="A16" i="1" l="1"/>
  <c r="A66" i="1"/>
  <c r="A60" i="1"/>
  <c r="A61" i="1"/>
  <c r="A63" i="1"/>
  <c r="A62" i="1"/>
  <c r="A87" i="1"/>
  <c r="A78" i="1"/>
  <c r="A74" i="1"/>
  <c r="A80" i="1"/>
  <c r="A90" i="1"/>
  <c r="A83" i="1"/>
  <c r="A86" i="1"/>
  <c r="A81" i="1"/>
  <c r="A92" i="1"/>
  <c r="A84" i="1"/>
  <c r="A76" i="1"/>
  <c r="A88" i="1"/>
  <c r="A89" i="1"/>
  <c r="A77" i="1"/>
  <c r="A79" i="1"/>
  <c r="A85" i="1"/>
  <c r="A75" i="1"/>
  <c r="A24" i="1"/>
  <c r="A71" i="1"/>
  <c r="A70" i="1"/>
  <c r="A69" i="1"/>
  <c r="A68" i="1"/>
  <c r="A72" i="1"/>
  <c r="H93" i="1" s="1"/>
  <c r="I93" i="1" s="1"/>
  <c r="A54" i="1"/>
  <c r="A52" i="1"/>
  <c r="A55" i="1"/>
  <c r="A58" i="1"/>
  <c r="A59" i="1"/>
  <c r="A56" i="1"/>
  <c r="A57" i="1"/>
  <c r="A64" i="1"/>
  <c r="A53" i="1"/>
  <c r="A65" i="1"/>
  <c r="A98" i="1" l="1"/>
  <c r="A99" i="1"/>
  <c r="A97" i="1"/>
  <c r="H105" i="1"/>
  <c r="I105" i="1" s="1"/>
  <c r="A93" i="1"/>
  <c r="F146" i="1"/>
  <c r="H100" i="1"/>
  <c r="I100" i="1" s="1"/>
  <c r="A100" i="1" s="1"/>
  <c r="F153" i="1"/>
  <c r="A145" i="1"/>
  <c r="A73" i="1"/>
  <c r="A82" i="1"/>
  <c r="A143" i="1"/>
  <c r="A144" i="1"/>
  <c r="A136" i="1"/>
  <c r="A140" i="1"/>
  <c r="A142" i="1"/>
  <c r="A137" i="1"/>
  <c r="A135" i="1"/>
  <c r="A141" i="1"/>
  <c r="A139" i="1"/>
  <c r="H13" i="5" s="1"/>
  <c r="A131" i="1"/>
  <c r="A138" i="1"/>
  <c r="A130" i="1"/>
  <c r="A118" i="1"/>
  <c r="A113" i="1"/>
  <c r="A122" i="1"/>
  <c r="A96" i="1"/>
  <c r="A95" i="1"/>
  <c r="A94" i="1"/>
  <c r="A67" i="1"/>
  <c r="H173" i="1"/>
  <c r="I173" i="1" s="1"/>
  <c r="A34" i="1"/>
  <c r="A109" i="1" l="1"/>
  <c r="A128" i="1"/>
  <c r="A117" i="1"/>
  <c r="A108" i="1"/>
  <c r="A114" i="1"/>
  <c r="A103" i="1"/>
  <c r="A120" i="1"/>
  <c r="A107" i="1"/>
  <c r="A106" i="1" s="1"/>
  <c r="A112" i="1"/>
  <c r="A116" i="1"/>
  <c r="A115" i="1" s="1"/>
  <c r="A121" i="1"/>
  <c r="A126" i="1"/>
  <c r="A124" i="1"/>
  <c r="A111" i="1"/>
  <c r="A123" i="1"/>
  <c r="A127" i="1"/>
  <c r="A132" i="1"/>
  <c r="A133" i="1"/>
  <c r="A134" i="1"/>
  <c r="A104" i="1"/>
  <c r="A105" i="1"/>
  <c r="A102" i="1"/>
  <c r="A101" i="1"/>
  <c r="H146" i="1"/>
  <c r="I146" i="1" s="1"/>
  <c r="A152" i="1" s="1"/>
  <c r="H153" i="1"/>
  <c r="F195" i="1"/>
  <c r="A110" i="1" l="1"/>
  <c r="A119" i="1"/>
  <c r="A125" i="1"/>
  <c r="I153" i="1"/>
  <c r="A153" i="1" s="1"/>
  <c r="F194" i="1"/>
  <c r="F197" i="1" s="1"/>
  <c r="A151" i="1"/>
  <c r="A91" i="1"/>
  <c r="A179" i="1"/>
  <c r="A173" i="1"/>
  <c r="A162" i="1"/>
  <c r="A150" i="1"/>
  <c r="A181" i="1"/>
  <c r="A168" i="1"/>
  <c r="A174" i="1"/>
  <c r="A176" i="1"/>
  <c r="A169" i="1"/>
  <c r="A161" i="1"/>
  <c r="A158" i="1"/>
  <c r="A167" i="1"/>
  <c r="A171" i="1"/>
  <c r="A185" i="1"/>
  <c r="A148" i="1"/>
  <c r="A178" i="1"/>
  <c r="A154" i="1"/>
  <c r="A156" i="1"/>
  <c r="A163" i="1"/>
  <c r="A164" i="1"/>
  <c r="A159" i="1"/>
  <c r="A172" i="1"/>
  <c r="A146" i="1"/>
  <c r="A147" i="1"/>
  <c r="A177" i="1"/>
  <c r="A175" i="1"/>
  <c r="A184" i="1"/>
  <c r="A157" i="1"/>
  <c r="A166" i="1"/>
  <c r="A155" i="1"/>
  <c r="A183" i="1"/>
  <c r="A170" i="1"/>
  <c r="A149" i="1"/>
  <c r="A180" i="1" l="1"/>
  <c r="A160" i="1"/>
  <c r="A182" i="1"/>
  <c r="A165" i="1"/>
  <c r="F199" i="1"/>
  <c r="A129" i="1" l="1"/>
  <c r="F193" i="1" s="1"/>
  <c r="F9" i="5" s="1"/>
  <c r="F198" i="1"/>
  <c r="F15" i="7"/>
  <c r="A26" i="5" l="1"/>
  <c r="I8" i="5" s="1"/>
  <c r="A19" i="5" s="1"/>
  <c r="G15" i="7"/>
  <c r="F3" i="7" l="1"/>
  <c r="G3" i="7" l="1"/>
  <c r="A22" i="7" s="1"/>
  <c r="D31" i="7"/>
  <c r="A13" i="7" l="1"/>
  <c r="A5" i="7"/>
  <c r="A20" i="7"/>
  <c r="A3" i="7"/>
  <c r="A26" i="7"/>
  <c r="A10" i="7"/>
  <c r="A14" i="7"/>
  <c r="A23" i="7"/>
  <c r="A6" i="7"/>
  <c r="A25" i="7"/>
  <c r="A9" i="7"/>
  <c r="A11" i="7"/>
  <c r="A12" i="7"/>
  <c r="A21" i="7"/>
  <c r="A24" i="7"/>
  <c r="A7" i="7"/>
  <c r="A8" i="7"/>
  <c r="A15" i="7"/>
  <c r="A4" i="7"/>
  <c r="A19" i="7"/>
  <c r="D30" i="7" l="1"/>
  <c r="D33" i="7" s="1"/>
  <c r="D34" i="7" s="1"/>
  <c r="D35" i="7" s="1"/>
  <c r="A27" i="5" s="1"/>
  <c r="E17" i="5" l="1"/>
  <c r="A2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Masoud</author>
  </authors>
  <commentList>
    <comment ref="B2" authorId="0" shapeId="0" xr:uid="{00000000-0006-0000-0100-00000100000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7" authorId="0" shapeId="0" xr:uid="{00000000-0006-0000-0100-00000200000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13" authorId="0" shapeId="0" xr:uid="{00000000-0006-0000-0100-00000300000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16" authorId="0" shapeId="0" xr:uid="{00000000-0006-0000-0100-00000400000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24" authorId="0" shapeId="0" xr:uid="{00000000-0006-0000-0100-00000500000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34" authorId="0" shapeId="0" xr:uid="{00000000-0006-0000-0100-00000600000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67" authorId="0" shapeId="0" xr:uid="{00000000-0006-0000-0100-00000700000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73" authorId="0" shapeId="0" xr:uid="{00000000-0006-0000-0100-00000800000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82" authorId="0" shapeId="0" xr:uid="{00000000-0006-0000-0100-00000900000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91" authorId="0" shapeId="0" xr:uid="{00000000-0006-0000-0100-00000A00000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106" authorId="0" shapeId="0" xr:uid="{00000000-0006-0000-0100-00000B00000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110" authorId="0" shapeId="0" xr:uid="{00000000-0006-0000-0100-00000C00000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115" authorId="0" shapeId="0" xr:uid="{00000000-0006-0000-0100-00000D00000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119" authorId="0" shapeId="0" xr:uid="{00000000-0006-0000-0100-00000E00000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125" authorId="0" shapeId="0" xr:uid="{00000000-0006-0000-0100-00000F00000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129" authorId="0" shapeId="0" xr:uid="{00000000-0006-0000-0100-00001000000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C197" authorId="0" shapeId="0" xr:uid="{00000000-0006-0000-0100-000011000000}">
      <text>
        <r>
          <rPr>
            <b/>
            <sz val="9"/>
            <color indexed="81"/>
            <rFont val="Tahoma"/>
            <family val="2"/>
          </rPr>
          <t>در صورت خرید بیش از 800000 تومان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Masoud</author>
  </authors>
  <commentList>
    <comment ref="B1" authorId="0" shapeId="0" xr:uid="{00000000-0006-0000-0200-000001000000}">
      <text>
        <r>
          <rPr>
            <b/>
            <sz val="9"/>
            <color indexed="81"/>
            <rFont val="Tahoma"/>
            <family val="2"/>
          </rPr>
          <t>جهت اطلاع از مشخصات دوره به بخش محصولات وبسایت ایران ماشین حساب مراجعه نمایید و یا روی لینک مشخص شده کلیک کنید.</t>
        </r>
      </text>
    </comment>
    <comment ref="B3" authorId="0" shapeId="0" xr:uid="{00000000-0006-0000-0200-000002000000}">
      <text>
        <r>
          <rPr>
            <b/>
            <sz val="9"/>
            <color indexed="81"/>
            <rFont val="Tahoma"/>
            <family val="2"/>
          </rPr>
          <t>این جلسه به صورت رایگان در سایت قرار داده شده است.</t>
        </r>
      </text>
    </comment>
    <comment ref="B17" authorId="0" shapeId="0" xr:uid="{00000000-0006-0000-0200-000003000000}">
      <text>
        <r>
          <rPr>
            <b/>
            <sz val="9"/>
            <color indexed="81"/>
            <rFont val="Tahoma"/>
            <family val="2"/>
          </rPr>
          <t>جهت اطلاع از مشخصات دوره به بخش محصولات وبسایت ایران ماشین حساب مراجعه نمایید و یا روی لینک مشخص شده کلیک کنید.</t>
        </r>
      </text>
    </comment>
    <comment ref="B19" authorId="0" shapeId="0" xr:uid="{00000000-0006-0000-0200-000004000000}">
      <text>
        <r>
          <rPr>
            <b/>
            <sz val="9"/>
            <color indexed="81"/>
            <rFont val="Tahoma"/>
            <family val="2"/>
          </rPr>
          <t>این جلسه به صورت رایگان در سایت قرار داده شده است.</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Masoud</author>
  </authors>
  <commentList>
    <comment ref="B1" authorId="0" shapeId="0" xr:uid="{00000000-0006-0000-0300-000001000000}">
      <text>
        <r>
          <rPr>
            <b/>
            <sz val="9"/>
            <color indexed="81"/>
            <rFont val="Tahoma"/>
            <family val="2"/>
          </rPr>
          <t>جهت اطلاع از مشخصات دوره به بخش محصولات وبسایت ایران ماشین حساب مراجعه نمایید و یا روی لینک مشخص شده کلیک کنید.</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Masoud</author>
  </authors>
  <commentList>
    <comment ref="B1" authorId="0" shapeId="0" xr:uid="{00000000-0006-0000-0500-000001000000}">
      <text>
        <r>
          <rPr>
            <b/>
            <sz val="9"/>
            <color indexed="81"/>
            <rFont val="Tahoma"/>
            <family val="2"/>
          </rPr>
          <t>جهت اطلاع از مشخصات دوره به بخش محصولات وبسایت ایران ماشین حساب مراجعه نمایید و یا روی لینک مشخص شده کلیک کنید.</t>
        </r>
      </text>
    </comment>
    <comment ref="B3" authorId="0" shapeId="0" xr:uid="{00000000-0006-0000-0500-000002000000}">
      <text>
        <r>
          <rPr>
            <b/>
            <sz val="9"/>
            <color indexed="81"/>
            <rFont val="Tahoma"/>
            <family val="2"/>
          </rPr>
          <t>این جلسه به صورت رایگان در سایت قرار داده شده است.</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Masoud</author>
  </authors>
  <commentList>
    <comment ref="A3" authorId="0" shapeId="0" xr:uid="{00000000-0006-0000-0600-000001000000}">
      <text>
        <r>
          <rPr>
            <sz val="8"/>
            <color indexed="81"/>
            <rFont val="Tahoma"/>
            <family val="2"/>
          </rPr>
          <t>نام و نام خانوادگی به طور کامل.</t>
        </r>
      </text>
    </comment>
    <comment ref="A4" authorId="0" shapeId="0" xr:uid="{00000000-0006-0000-0600-000002000000}">
      <text>
        <r>
          <rPr>
            <sz val="8"/>
            <color indexed="81"/>
            <rFont val="Tahoma"/>
            <family val="2"/>
          </rPr>
          <t>جهت تایید این شماره با شما تماس گرفته خواهد شد.</t>
        </r>
      </text>
    </comment>
    <comment ref="A7" authorId="0" shapeId="0" xr:uid="{00000000-0006-0000-0600-000003000000}">
      <text>
        <r>
          <rPr>
            <sz val="8"/>
            <color indexed="81"/>
            <rFont val="Tahoma"/>
            <family val="2"/>
          </rPr>
          <t>آدرس کامل و دقیق</t>
        </r>
      </text>
    </comment>
    <comment ref="A9" authorId="0" shapeId="0" xr:uid="{00000000-0006-0000-0600-000004000000}">
      <text>
        <r>
          <rPr>
            <sz val="8"/>
            <color indexed="81"/>
            <rFont val="Tahoma"/>
            <family val="2"/>
          </rPr>
          <t>در بعضی موارد (کلاسپد 400) این کد در قسمت محفظه باتریها درج شده</t>
        </r>
      </text>
    </comment>
    <comment ref="A14" authorId="0" shapeId="0" xr:uid="{00000000-0006-0000-0600-000005000000}">
      <text>
        <r>
          <rPr>
            <sz val="8"/>
            <color indexed="81"/>
            <rFont val="Tahoma"/>
            <family val="2"/>
          </rPr>
          <t>شماره کارت متعلق به شما که از آن پرداخت میکنید. شماره کارت شما جهت تایید هویت لازم است.</t>
        </r>
      </text>
    </comment>
    <comment ref="A22" authorId="0" shapeId="0" xr:uid="{00000000-0006-0000-0600-000006000000}">
      <text>
        <r>
          <rPr>
            <b/>
            <sz val="9"/>
            <color indexed="81"/>
            <rFont val="Tahoma"/>
            <family val="2"/>
          </rPr>
          <t>اگر مورد خاصی نیاز است تا در هنگام خرید اعلام کنید، در این قسمت بفرمایید.</t>
        </r>
      </text>
    </comment>
  </commentList>
</comments>
</file>

<file path=xl/sharedStrings.xml><?xml version="1.0" encoding="utf-8"?>
<sst xmlns="http://schemas.openxmlformats.org/spreadsheetml/2006/main" count="657" uniqueCount="355">
  <si>
    <t>شماره</t>
  </si>
  <si>
    <t>کد برنامه</t>
  </si>
  <si>
    <t>عنوان</t>
  </si>
  <si>
    <t>قیمت (تومان)</t>
  </si>
  <si>
    <t>درس استاتیک</t>
  </si>
  <si>
    <t>CS1</t>
  </si>
  <si>
    <t>خیر</t>
  </si>
  <si>
    <t>CS2</t>
  </si>
  <si>
    <t>مقاومت مصالح</t>
  </si>
  <si>
    <t>CMM1</t>
  </si>
  <si>
    <t>CMM2</t>
  </si>
  <si>
    <t>CMM3</t>
  </si>
  <si>
    <t>CMM4</t>
  </si>
  <si>
    <t>CMM5</t>
  </si>
  <si>
    <t>مکانیک خاک و پی</t>
  </si>
  <si>
    <t>CSM1</t>
  </si>
  <si>
    <t>CSM2</t>
  </si>
  <si>
    <t>CSM3</t>
  </si>
  <si>
    <t>پی سازی</t>
  </si>
  <si>
    <t>CF1</t>
  </si>
  <si>
    <t>CF2</t>
  </si>
  <si>
    <t>CF3</t>
  </si>
  <si>
    <t>CF4</t>
  </si>
  <si>
    <t>CF5</t>
  </si>
  <si>
    <t>CF6</t>
  </si>
  <si>
    <t>CF7</t>
  </si>
  <si>
    <t>CF8</t>
  </si>
  <si>
    <t>زلزله</t>
  </si>
  <si>
    <t>CE1</t>
  </si>
  <si>
    <t>CE2</t>
  </si>
  <si>
    <t>CE3</t>
  </si>
  <si>
    <t>CE4</t>
  </si>
  <si>
    <t>CE6</t>
  </si>
  <si>
    <t>هیدرولیک و سیالات</t>
  </si>
  <si>
    <t>CH1</t>
  </si>
  <si>
    <t>CH2</t>
  </si>
  <si>
    <t>CH3</t>
  </si>
  <si>
    <t>CH4</t>
  </si>
  <si>
    <t>CH5</t>
  </si>
  <si>
    <t>CH6</t>
  </si>
  <si>
    <t>CH7</t>
  </si>
  <si>
    <t>CH8</t>
  </si>
  <si>
    <t>آب و فاضلاب</t>
  </si>
  <si>
    <t>CWS1</t>
  </si>
  <si>
    <t>CWS2</t>
  </si>
  <si>
    <t>CWS3</t>
  </si>
  <si>
    <t>ترافیک</t>
  </si>
  <si>
    <t>CT1</t>
  </si>
  <si>
    <t>CT2</t>
  </si>
  <si>
    <t>CT3</t>
  </si>
  <si>
    <t>CT4</t>
  </si>
  <si>
    <t>ترابری</t>
  </si>
  <si>
    <t>CTR1</t>
  </si>
  <si>
    <t>CTR2</t>
  </si>
  <si>
    <t>CTR3</t>
  </si>
  <si>
    <t>روسازی راه</t>
  </si>
  <si>
    <t>CP1</t>
  </si>
  <si>
    <t>CP2</t>
  </si>
  <si>
    <t>CP3</t>
  </si>
  <si>
    <t>CP4</t>
  </si>
  <si>
    <t>CP5</t>
  </si>
  <si>
    <t>تومان</t>
  </si>
  <si>
    <t>CC1</t>
  </si>
  <si>
    <t>CC2</t>
  </si>
  <si>
    <t>انتخاب</t>
  </si>
  <si>
    <t xml:space="preserve">این پیش فاکتور تنها جهت اطلاع رسانی و برآورد اولیه هزینه مشتری ارائه گردیده است. مشتری بایستی تایید نهایی را از شرکت ایران ماشین حساب اخذ نماید.
</t>
  </si>
  <si>
    <t>-</t>
  </si>
  <si>
    <t>نام خریدار:</t>
  </si>
  <si>
    <t>آدرس خریدار:</t>
  </si>
  <si>
    <t>کد ماشین حساب کلاسپد:</t>
  </si>
  <si>
    <t>کد معرف:</t>
  </si>
  <si>
    <t>تاریخ:</t>
  </si>
  <si>
    <t>نحوه پرداخت:</t>
  </si>
  <si>
    <t>سایر درخواست ها</t>
  </si>
  <si>
    <t>بارگذاری</t>
  </si>
  <si>
    <t>CL1</t>
  </si>
  <si>
    <t>CL2</t>
  </si>
  <si>
    <t>CL3</t>
  </si>
  <si>
    <t>CL4</t>
  </si>
  <si>
    <t>CL5</t>
  </si>
  <si>
    <t>CL6</t>
  </si>
  <si>
    <t>CSA1</t>
  </si>
  <si>
    <t>CSA2</t>
  </si>
  <si>
    <t>درس تحلیل سازه ها</t>
  </si>
  <si>
    <t>آخرین تاریخ بروز رسانی:</t>
  </si>
  <si>
    <t>برنامه های مشترک دروس مهندسی عمران</t>
  </si>
  <si>
    <t>CSM4</t>
  </si>
  <si>
    <t>آدرس ایمیل:</t>
  </si>
  <si>
    <t>CSM5</t>
  </si>
  <si>
    <t>شماره موبایل:</t>
  </si>
  <si>
    <t>شماره تلفن ثابت:</t>
  </si>
  <si>
    <t>CCO1</t>
  </si>
  <si>
    <t>CSt1</t>
  </si>
  <si>
    <t>CCO2</t>
  </si>
  <si>
    <t>CCO6</t>
  </si>
  <si>
    <t>CCO7</t>
  </si>
  <si>
    <t>CCO8</t>
  </si>
  <si>
    <t>CCO9</t>
  </si>
  <si>
    <t>CCO10</t>
  </si>
  <si>
    <t>CCO11</t>
  </si>
  <si>
    <t>CCO12</t>
  </si>
  <si>
    <t>CCO13</t>
  </si>
  <si>
    <t>CCO14</t>
  </si>
  <si>
    <t>CCO15</t>
  </si>
  <si>
    <t>نحوه خریداری برنامه ها</t>
  </si>
  <si>
    <t>نام کاربری در وب سایت</t>
  </si>
  <si>
    <t>نحوه دریافت محصولات:</t>
  </si>
  <si>
    <t>غیر حضوری (اینترنتی)</t>
  </si>
  <si>
    <t>‏روشهای دریافت خدمات غیر حضوری:‏</t>
  </si>
  <si>
    <t xml:space="preserve">دقت بفرمایید که هزینه کلیه خدمات و محصولات ‏شرکت بایستی قبل از دریافت خدمات یا محصولات تصفیه و یا به حساب شرکت واریز شود. در ایمیل فاکتور نهایی که برای شما ارسال میشود، شماره تماس متصدی پذیرش نیز برای شما ‏ارسال خواهد شد که میتوانید قبل از واریز مبلغ، با متصدی پذیرش تماس گرفته و با ذکر شماره فاکتور، تایید نهایی فاکتور ‏را به صورت تلفنی نیز دریافت نمایید.‏
</t>
  </si>
  <si>
    <t>CCO16</t>
  </si>
  <si>
    <t>CCO17</t>
  </si>
  <si>
    <t>CCO18</t>
  </si>
  <si>
    <t>CCO20</t>
  </si>
  <si>
    <t>CCO21</t>
  </si>
  <si>
    <t>نوع ماشین حساب:</t>
  </si>
  <si>
    <t>CF9</t>
  </si>
  <si>
    <t>CE5</t>
  </si>
  <si>
    <r>
      <t xml:space="preserve">برنامه های خود را انتخاب نموده و سایر برگه ها را نیز تکمیل و به آدرس ایمیل 
</t>
    </r>
    <r>
      <rPr>
        <b/>
        <sz val="9"/>
        <color theme="1"/>
        <rFont val="Times New Roman"/>
        <family val="1"/>
      </rPr>
      <t xml:space="preserve">IranCalculator@gmail.com </t>
    </r>
    <r>
      <rPr>
        <sz val="9"/>
        <color theme="1"/>
        <rFont val="B Zar"/>
        <charset val="178"/>
      </rPr>
      <t xml:space="preserve">
ارسال فرمایید. فاکتور نهایی و اطلاعات تکمیلی در اولین فرصت برای شما ارسال خواهد گردید.
با تشکر</t>
    </r>
  </si>
  <si>
    <t>سازه های بتنی</t>
  </si>
  <si>
    <t>سازه های فولادی</t>
  </si>
  <si>
    <r>
      <t xml:space="preserve">دوره های آموزشی مورد نیاز خود را انتخاب نموده و سایر برگه ها را نیز تکمیل فرمایید و به آدرس ایمیل زیر
</t>
    </r>
    <r>
      <rPr>
        <b/>
        <sz val="11"/>
        <color theme="1"/>
        <rFont val="Times New Roman"/>
        <family val="1"/>
      </rPr>
      <t xml:space="preserve">IranCalculator@gmail.com </t>
    </r>
    <r>
      <rPr>
        <sz val="11"/>
        <color theme="1"/>
        <rFont val="B Zar"/>
        <charset val="178"/>
      </rPr>
      <t xml:space="preserve">
ارسال نمایید.  فاکتور نهایی و اطلاعات تکمیلی در اولین فرصت برای شما ارسال خواهد گردید.
با تشکر</t>
    </r>
  </si>
  <si>
    <t>نحوه خریداری دوره های آموزشی</t>
  </si>
  <si>
    <t>فیلم آموزشی جلسه اول (کلیات و تنظیمات ماشین حساب)</t>
  </si>
  <si>
    <t>فیلم آموزشی جلسه دوم ( منوها و کیبرد مجازی و دستگاه معادله)</t>
  </si>
  <si>
    <t>فیلم آموزشی جلسه چهارم (رسم نمودار و استخراج اطلاعات)</t>
  </si>
  <si>
    <t>فیلم آموزشی جلسه پنجم (کار با برنامه متنی و محاسباتی eActivity)</t>
  </si>
  <si>
    <t>فیلم آموزشی جلسه ششم (آموزش مقدماتی اپلیکیشن صفحه گسترده)</t>
  </si>
  <si>
    <t>فیلم آموزشی جلسه سوم (آموزش مقدماتی اپلیکیشن هندسه)</t>
  </si>
  <si>
    <t>انتخاب همه</t>
  </si>
  <si>
    <t>فیلم آموزشی جلسه هفتم (آموزش کار با ماتریسها و محاسبات مربوطه)</t>
  </si>
  <si>
    <t>دوره آموزشی کار با ماشین حسابهای مهندسی سری کلاسپد</t>
  </si>
  <si>
    <t>فیلم آموزشی جلسه هشتم (آموزش کار با اپلیکیشن آمار و احتمالات)</t>
  </si>
  <si>
    <t>فیلم آموزشی جلسه نهم (آموزش پیشرفته هندسه و ایجاد انیمیشن)</t>
  </si>
  <si>
    <t>فیلم آموزشی جلسه دهم (آموزش پیشرفته اپلیکیشن اکسل)</t>
  </si>
  <si>
    <t>فیلم آموزشی جلسه یازدهم (آموزش برنامه های NumSolve و دنباله ها)</t>
  </si>
  <si>
    <t>فیلم آموزشی جلسه دوازدهم (آموزش برنامه نویسی ماشین حساب)</t>
  </si>
  <si>
    <t>فیلم آموزشی جلسه سیزدهم (آموزش ارتباط ماشین حساب و کامپیوتر)</t>
  </si>
  <si>
    <t>قیمت کل برنامه های انتخابی:</t>
  </si>
  <si>
    <t>+</t>
  </si>
  <si>
    <t xml:space="preserve"> نحوه دریافت برنامه ها را مشخص نمایید: </t>
  </si>
  <si>
    <t>قیمت کل جلسات انتخابی:</t>
  </si>
  <si>
    <t>تخفیف بابت خرید کل دوره آموزشی:</t>
  </si>
  <si>
    <t>قیمت جلسات اشانتیون :</t>
  </si>
  <si>
    <t>CCO3-1</t>
  </si>
  <si>
    <t>CCO4-1</t>
  </si>
  <si>
    <t>CCO5-1</t>
  </si>
  <si>
    <t>انتخاب 
برنامه</t>
  </si>
  <si>
    <t>قیمت
(تومان)</t>
  </si>
  <si>
    <r>
      <t xml:space="preserve">1- </t>
    </r>
    <r>
      <rPr>
        <sz val="9"/>
        <color rgb="FF0070C0"/>
        <rFont val="B Zar"/>
        <charset val="178"/>
      </rPr>
      <t>در صورتیکه ماشین حساب مربوطه را در اختیار ندارید و تصمیم به خرید ماشین حساب مربوطه از شرکت ایران ماشین حساب را دارید</t>
    </r>
    <r>
      <rPr>
        <sz val="9"/>
        <rFont val="B Zar"/>
        <charset val="178"/>
      </rPr>
      <t xml:space="preserve">، میتوانید ‏علاوه بر دریافت خدمات رایگان ارتقاع سیستم عامل و ... برنامه های سفارشی خود را نیز به همراه ماشین حساب دریافت نمایید. در این صورت علاوه بر تعیین برنامه های درخواستی در قسمت محصولات نرم افزاری پیش فاکتور، به بخش محصولات ‏سخت افزاری پیش فاکتور مراجعه و ماشین حساب مربوطه را انتخاب نموده و مشخصات خود را در برگه مشخصات خریدار به طور کامل تکمیل فرمایید.
</t>
    </r>
  </si>
  <si>
    <t xml:space="preserve">پیشفاکتور را به همراه درخواست خرید به ایمیل شرکت ارسال نمایید. متصدیان پذیرش پس از بررسی، فاکتور نهایی خرید به همراه شماره حساب شرکت را برای شما ارسال مینمایند. شما ‏هزینه مربوطه را به حساب شرکت واریز نموده و اسکن رسید بانک یا تاییدیه پرداخت الکترونیکی را در جواب ایمیل فاکتوری که برای شما ارسال شده، برای ما ایمیل مینمایید و در ‏نهایت ظرف چند روز (معمولا یک هفته) محصولات مورد نظر خود را دریافت خواهید نمود.
</t>
  </si>
  <si>
    <t xml:space="preserve">در این حالت ‏فرد متقاضی تعهد میکند که برنامه یا برنامه های انتخابیش، تنها ‏در ماشین حسابی که شماره سریال آن ذکر شده استفاده میگردد و به هیچ عنوان به ماشین ‏حساب دیگری انتقال پیدا نخواهد کرد و در صورت تخلف از آن، طبق "قانون حمایت حقوق مولفان ‏و مصنفان و هنرمندان" با وی برخورد خواهد شد. پس از تایید پیش فاکتور، فاکتور نهایی برایتان ارسال میگردد. پس از پرداخت وجه به حساب شرکت، اسکن رسید پرداخت را در جواب ایمیل فاکتور نهایی ارسال نمایید. متصدیان پذیرش حداکثر ظرف 48 ساعت، لینک فایل برنامه را از طریق ایمیل برای شما ارسال خواهند نمود.
</t>
  </si>
  <si>
    <r>
      <t xml:space="preserve"> 3-‏  </t>
    </r>
    <r>
      <rPr>
        <sz val="9"/>
        <color rgb="FF0070C0"/>
        <rFont val="B Zar"/>
        <charset val="178"/>
      </rPr>
      <t>در صورتیکه ماشین حساب مربوطه را در اختیار ندارید و تصمیم به خرید ماشین حساب مربوطه از شرکت ایران ماشین حساب را دارید</t>
    </r>
    <r>
      <rPr>
        <sz val="9"/>
        <rFont val="B Zar"/>
        <charset val="178"/>
      </rPr>
      <t xml:space="preserve">، میتوانید ‏علاوه بر دریافت خدمات رایگان ارتقاع سیستم عامل و ... برنامه های سفارشی خود را نیز به همراه ماشین حساب دریافت نمایید. در این صورت علاوه بر تعیین برنامه های درخواستی در قسمت محصولات نرم افزاری پیش فاکتور، به بخش محصولات ‏سخت افزاری پیش فاکتور مراجعه و ماشین حساب مربوطه را انتخاب نموده و مشخصات خود را در برگه مشخصات خریدار به طور کامل تکمیل فرمایید.
</t>
    </r>
  </si>
  <si>
    <r>
      <t>‏4-‏</t>
    </r>
    <r>
      <rPr>
        <sz val="9"/>
        <color rgb="FF0070C0"/>
        <rFont val="B Zar"/>
        <charset val="178"/>
      </rPr>
      <t xml:space="preserve"> اگر ماشین حساب را داشته و فقط درخواست خرید برنامه ها را دارید</t>
    </r>
    <r>
      <rPr>
        <sz val="9"/>
        <rFont val="B Zar"/>
        <charset val="178"/>
      </rPr>
      <t xml:space="preserve"> به روش های زیر میتونید عمل نمایید. در روش حضوری بایستی ماشین حساب شخص متقاضی به دست متصدیان پذیرش شرکت برسد.
</t>
    </r>
  </si>
  <si>
    <t>قبل از مراجعه از طریق تلفنی هماهنگ نموده تا از حضور متصدی مربوطه در شرکت اطمینان حاصل فرمایید. ‏هزینه بایستی قبل از ارائه خدمات  تصفیه و یا به حساب شرکت شرکت واریز گردد. در زمان مراجعه، رسید پرداخت و پرینت فاکتور نهایی را به همراه داشته باشید. مدت زمان دریافت برنامه ها در صورتی که مدارک کامل باشد ‏معمولا 30 الی 60 دقیقه خواهد بود.</t>
  </si>
  <si>
    <t xml:space="preserve">      ب) در صورتیکه در مشهد حضور ندارید، کلیه موارد ذکر شده در بخش الف را انجام داده و مرحله رساندن ماشین حساب به شرکت را به اقوام یا دوستانی که به مشهد مسافرت مینماید، محول نمایید.
</t>
  </si>
  <si>
    <t xml:space="preserve">دوره های آموزشی به دو صورت کلاسهای حضوری و فیلم آموزشی ارائه میشوند. 
</t>
  </si>
  <si>
    <t>برای شرکت در دوره های حضوری با شرکت تماس حاصل فرمایید.</t>
  </si>
  <si>
    <t>قیمت برنامه های اشانتیون:</t>
  </si>
  <si>
    <t>تخفیف خرید کلی:</t>
  </si>
  <si>
    <t>CCO19-1</t>
  </si>
  <si>
    <t>CCO20-1</t>
  </si>
  <si>
    <t>CCO21-1</t>
  </si>
  <si>
    <t>CCO19</t>
  </si>
  <si>
    <t>CCO5</t>
  </si>
  <si>
    <t>CCO4</t>
  </si>
  <si>
    <t>CCO3</t>
  </si>
  <si>
    <t>CL7</t>
  </si>
  <si>
    <t>CL8</t>
  </si>
  <si>
    <t>CL9</t>
  </si>
  <si>
    <t>CL10</t>
  </si>
  <si>
    <t>CCO22</t>
  </si>
  <si>
    <t>CCO23</t>
  </si>
  <si>
    <t>مبلغ پرداختی برنامه های انتخابی:</t>
  </si>
  <si>
    <t>مبلغ پرداختی جلسات انتخابی:</t>
  </si>
  <si>
    <t>مجموع برآورد هزینه:</t>
  </si>
  <si>
    <t>CCO24</t>
  </si>
  <si>
    <t>تعداد برنامه های انتخابی:</t>
  </si>
  <si>
    <t>عدد</t>
  </si>
  <si>
    <t>تعداد جلسات انتخابی:</t>
  </si>
  <si>
    <t>برنامه محاسبه مرکز سطح مقاطع (Centroid)</t>
  </si>
  <si>
    <t>برنامه محاسبه ممان اینرسی مقاطع (Inertia&amp;Ixy)</t>
  </si>
  <si>
    <t>برنامه آنالیز خرپا به روش تعادل نیروها (Truss_Jo)</t>
  </si>
  <si>
    <t>آنالیز تیرهای متداول (معین و نامعین) (Beam)</t>
  </si>
  <si>
    <t>برنامه ترسیم دایره موهر (Mohr)</t>
  </si>
  <si>
    <t>برنامه محاسبه تنش ناشی از لنگر خمشی (TaneshMe)</t>
  </si>
  <si>
    <t>برنامه معیار گسیختگی مواد به روش ترسکا و فن میسز (Meyar)</t>
  </si>
  <si>
    <t>برنامه محاسبات مربوط به دستگاه های اصلی و محلی (σb)</t>
  </si>
  <si>
    <t>برنامه تنش و فشار آب حفره ای در زیر بار خطی (LineLoad)</t>
  </si>
  <si>
    <t>برنامه تنش و فشار آب حفره ای در حالت کرنش مسطح (Strip)</t>
  </si>
  <si>
    <t>برنامه تنش و فشار آب حفره ای درجا (Stress)</t>
  </si>
  <si>
    <t>برنامه محاسبه فشار جانبی وارد بر دیوار حائل (L_Press)</t>
  </si>
  <si>
    <r>
      <t>برنامه محاسبه چسبندگی و زاویه اصطکاک خاک (</t>
    </r>
    <r>
      <rPr>
        <sz val="11"/>
        <color theme="1"/>
        <rFont val="Times New Roman"/>
        <family val="1"/>
      </rPr>
      <t>c,φ</t>
    </r>
    <r>
      <rPr>
        <sz val="12.1"/>
        <color theme="1"/>
        <rFont val="B Zar"/>
        <charset val="178"/>
      </rPr>
      <t xml:space="preserve"> from2tests</t>
    </r>
    <r>
      <rPr>
        <sz val="11"/>
        <color theme="1"/>
        <rFont val="B Zar"/>
        <charset val="178"/>
      </rPr>
      <t>)</t>
    </r>
  </si>
  <si>
    <t>برنامه آنالیز پی به روش ترزاقی (Terzaghi)</t>
  </si>
  <si>
    <t>برنامه آنالیز پی به روش مایرهوف (Meyerhof)</t>
  </si>
  <si>
    <t>برنامه آنالیز پی به روش هانسن (Hansen)</t>
  </si>
  <si>
    <t>برنامه طراحی پی به روش هانسن (Tarrahi)</t>
  </si>
  <si>
    <t>برنامه طراحی پی نواری (Navari)</t>
  </si>
  <si>
    <t>برنامه یافتن بیشترین و کمترین فشار ناشی از بار در زیر پی مستطیلی (qmax_min)</t>
  </si>
  <si>
    <t>برنامه طراحی شمع (Sham)</t>
  </si>
  <si>
    <t>برنامه محاسبه راندمان گروه شمع (Randeman)</t>
  </si>
  <si>
    <t>برنامه محاسبه سطح خالص مقطع در مقاطع تحت کشش  (A_net)</t>
  </si>
  <si>
    <t>برنامه توزیع بار جانبی ناشی از زلزله بر ساختمان (EQ_Tozie)</t>
  </si>
  <si>
    <t>برنامه محاسبه لنگر پیچشی بار جانبی ناشی از زلزله (EQ_Piche)</t>
  </si>
  <si>
    <r>
      <t>محاسبه فرکانس طبیعی و دورانی و دوره تناوب سازه ها (</t>
    </r>
    <r>
      <rPr>
        <sz val="11"/>
        <color theme="1"/>
        <rFont val="Calibri"/>
        <family val="2"/>
      </rPr>
      <t>ω</t>
    </r>
    <r>
      <rPr>
        <sz val="12.1"/>
        <color theme="1"/>
        <rFont val="B Zar"/>
        <charset val="178"/>
      </rPr>
      <t>n_fn_T</t>
    </r>
    <r>
      <rPr>
        <sz val="11"/>
        <color theme="1"/>
        <rFont val="B Zar"/>
        <charset val="178"/>
      </rPr>
      <t>)</t>
    </r>
  </si>
  <si>
    <t>برنامه محاسبه سختی سازه ها (Sakhti)</t>
  </si>
  <si>
    <t>برنامه محاسبه لرزه ای سازه آزاد یکدرجه آزادی نامیرا (A_1_A_Na)</t>
  </si>
  <si>
    <t>برنامه محاسبه لرزه ای سازه آزاد یکدرجه آزادی میرا (A_1_A_Mi)</t>
  </si>
  <si>
    <t>برنامه تحلیل مودی بارهای ناشی از زلزله (Modal)</t>
  </si>
  <si>
    <t>برنامه تحلیل تاریخچه زمانی بارهای ناشی از زلزله (Tarikhch)</t>
  </si>
  <si>
    <t>محاسبه مشخصات کانال (سطح مقطع، پیرامون مرطوب و ...) (APTDR)</t>
  </si>
  <si>
    <t>برنامه محاسبه ضریب شزی، سرعت و دبی کانالها (Chezy)</t>
  </si>
  <si>
    <t>برنامه محاسبه عدد فرود و رینولدز (Fr_Re)</t>
  </si>
  <si>
    <t>برنامه محاسبه زبری معادل کانالهای چند مقطعی (Ne)</t>
  </si>
  <si>
    <t>برنامه محاسبه عمق نرمال و عرض کف از رابطه مانینگ (b_or_y)</t>
  </si>
  <si>
    <t>برنامه محاسبه عمق، سرعت و انرژی مخصوص بحرانی (yVEc)</t>
  </si>
  <si>
    <t>محاسبه جریان متغیر تدریجی از روش گام به گام مستقیم (Gambegam)</t>
  </si>
  <si>
    <t>محاسبه جریان متغیر تدریجی از روش انتگرال گیری ترسیمی (Tarsimi)</t>
  </si>
  <si>
    <t>برنامه محاسبه معادله مشخصه پمپ (Pomp)</t>
  </si>
  <si>
    <t>برنامه محاسبه شبکه به روش تئوری خطی (teokhati &amp; teobpomp)</t>
  </si>
  <si>
    <t>برنامه محاسبه شبکه به روش هاردی کراس (HardiCro)</t>
  </si>
  <si>
    <t>برنامه محاسبات مربوط به طراحی بزرگراه ها (Highway)</t>
  </si>
  <si>
    <t>برنامه محاسبه فازبندی تقاطع ها (به همراه مکمل فازبندی) (fazbandi &amp; Mokammel)</t>
  </si>
  <si>
    <t>برنامه محاسبه خط ترمز، میدان دید و ... (Tormoz)</t>
  </si>
  <si>
    <t>برنامه محاسبه توزیع سفر به روش فراتر (ferater)</t>
  </si>
  <si>
    <t>برنامه محاسبه توزیع سفر به روش جاذبه (jazebe)</t>
  </si>
  <si>
    <t>برنامه کاربرد مدل لوجیت در محاسبات توزیع سفر (lojit &amp; lojitaho)</t>
  </si>
  <si>
    <t>برنامه محاسبه بیشترین تراکم (Max_Tara)</t>
  </si>
  <si>
    <t>برنامه محاسبه محاسبه محور معادل ساده و تاندم (Moadel)</t>
  </si>
  <si>
    <t>برنامه طراحی روسازی یک، دو و سه لایه ای (LayeE)</t>
  </si>
  <si>
    <t>محاسبه درصد های Gsb, Gse, Gmm, Pba, Pbe, VMA, Pa, Pc(Darsad)</t>
  </si>
  <si>
    <t>برنامه محاسبه ‏GI (GI)</t>
  </si>
  <si>
    <t>برنامه درون یابی خطی (Interpol)</t>
  </si>
  <si>
    <t>برنامه تبدیلات واحد (TabdilVa)</t>
  </si>
  <si>
    <t>برنامه محاسبه تبدیلات تانسور تنش (Stress_M)</t>
  </si>
  <si>
    <t>شماره کارت عابر بانک پرداخت کننده:</t>
  </si>
  <si>
    <t>CCO25</t>
  </si>
  <si>
    <t>CSt2</t>
  </si>
  <si>
    <t>برنامه محاسبه فشردگی مقاطع فولادی و مختلط و لرزه ای  (Feshorde)</t>
  </si>
  <si>
    <t>CCO26</t>
  </si>
  <si>
    <t>کل مبلغ تخفیف:</t>
  </si>
  <si>
    <t>مجموعه برنامه های آزمون نظام مهندسی ساختمان</t>
  </si>
  <si>
    <t>CSt3</t>
  </si>
  <si>
    <t>برنامه محاسبه ضریب طول مؤثر اعضای فشاری  (Kaa)</t>
  </si>
  <si>
    <t>برنامه محاسبه ظرفیت ستون بر اساس معیار کمانش خمشی  (Kamanesh)</t>
  </si>
  <si>
    <t>CSt4</t>
  </si>
  <si>
    <t>دانلود اینترنتی</t>
  </si>
  <si>
    <t xml:space="preserve"> نحوه دریافت دوره: </t>
  </si>
  <si>
    <t>مجموع تخفیف و اشانتیون:</t>
  </si>
  <si>
    <t>انتخاب کنید</t>
  </si>
  <si>
    <t>دوره آموزشی مکانیک خاک رشته مهندسی عمران</t>
  </si>
  <si>
    <t>فیلم آموزشی جلسه اول (کلیات و شناخت خاک)</t>
  </si>
  <si>
    <t>CL4-1</t>
  </si>
  <si>
    <t>برنامه تحلیل استاتیکی معادل بارهای ناشی از زلزله بر اساس ویرایش 4 استاندارد 2800  (StaticMo)</t>
  </si>
  <si>
    <t>جهت تکمیل پیشفاکتور سایر برگه ها را از قسمت زیرین برنامه اکسل مطابق شکل زیر انتخاب نمایید:</t>
  </si>
  <si>
    <t>ضمنا میتوانید سایر برگه ها را با کلیدهای Ctrl+PageDown یا Ctrl+PageUp نیز انتخاب نمایید.</t>
  </si>
  <si>
    <t>علاوه بر این آموزش نحوه تکمیل پیشفاکتور را میتوانید از لینک زیر دانلود نمایید.</t>
  </si>
  <si>
    <t>لینک آموزش تکمیل پیشفاکتور</t>
  </si>
  <si>
    <t>جلسات اشانتیون با این رنگ پس زمینه مشخص شده اند. تنها در صورتی که سایر جلسات این دوره خردیداری گردند، این جلسات به صورت رایگان ارائه میگردند.</t>
  </si>
  <si>
    <t>این پیش فاکتور تنها جهت اطلاع رسانی و برآورد اولیه هزینه مشتری ارائه گردیده است. مشتری بایستی تایید نهایی را از شرکت ایران ماشین حساب اخذ نماید.</t>
  </si>
  <si>
    <t>برنامه های مشترک با سایر دروس با این رنگ پس زمینه مشخص شده اند.</t>
  </si>
  <si>
    <t>نام برنامه ها در داخل ماشین حساب همان نام مختصر انگلیسی ذکر شده در داخل پرانتز است.</t>
  </si>
  <si>
    <t>برنامه ترکیبات بارگذاری در حالات طرح هندسی و سازه ای (Tarkib_F)</t>
  </si>
  <si>
    <t>ترکیبات بارگذاری به روش مقاومت نهایی (مطابق قبل از سال 1392) (tarkibar)</t>
  </si>
  <si>
    <t>بررسی رفتار تیر بتنی در ناحیه الاستیک (مطابق قبل از سال 1392) (elasticb)</t>
  </si>
  <si>
    <t>تیر بتنی در ناحیه الاستوپلاستیک (بهره برداری، مطابق قبل از سال 1392) (elasplab)</t>
  </si>
  <si>
    <t>کنترلهای برشی مقطع و طرح خاموت (مطابق قبل از سال 1392) (boreshco)</t>
  </si>
  <si>
    <t>تعیین مقاومت پیچشی مقطع (مطابق قبل از سال 1392) (pichesh)</t>
  </si>
  <si>
    <t>ترکیب اثر پیچش، برش و خمش (مطابق قبل از سال 1392) (borpich)</t>
  </si>
  <si>
    <t>برنامه تحلیل استاتیکی معادل بارهای ناشی از زلزله بر اساس ویرایش 3 استاندارد 2800 (staticmo)</t>
  </si>
  <si>
    <r>
      <t xml:space="preserve">برنامه های فوق صرفا در ماشین حسابهای سری کلاسپد کاسیو اجرا میشوند. لطفا جهت اطلاع از نحوه عملکرد برنامه ها به سایت ایران ماشین حساب مراجعه نمایید.
 با کلیک روی </t>
    </r>
    <r>
      <rPr>
        <b/>
        <sz val="11"/>
        <color theme="3"/>
        <rFont val="B Zar"/>
        <charset val="178"/>
      </rPr>
      <t>عنوان درس</t>
    </r>
    <r>
      <rPr>
        <b/>
        <sz val="8"/>
        <color theme="1"/>
        <rFont val="B Zar"/>
        <charset val="178"/>
      </rPr>
      <t xml:space="preserve"> به صفحه مربوطه ارجاع داده میشوید.</t>
    </r>
  </si>
  <si>
    <t>برنامه محاسبات مربوط به ترکیبات ترافیکی (Tarkib)</t>
  </si>
  <si>
    <r>
      <t xml:space="preserve">مدت ‏زمان ذکر شده ناشی از ارسال دوره ای محصولات شرکت در روزهای مشخصی از هفته و زمان ارسال از طریق پست میباشد. مسلما شرکت تمام تلاش خود را جهت ارسال هرچه سریعتر محصولات خواهد نمود. </t>
    </r>
    <r>
      <rPr>
        <sz val="9"/>
        <color rgb="FFFF0000"/>
        <rFont val="B Zar"/>
        <charset val="178"/>
      </rPr>
      <t>تا اطلاع ثانوی امکان ارائه خدمات حضوری و سخت افزاری وجود ندارد.</t>
    </r>
    <r>
      <rPr>
        <sz val="9"/>
        <rFont val="B Zar"/>
        <charset val="178"/>
      </rPr>
      <t xml:space="preserve">
</t>
    </r>
  </si>
  <si>
    <r>
      <t xml:space="preserve">‏روشهای دریافت خدمات حضوری:‏ </t>
    </r>
    <r>
      <rPr>
        <b/>
        <sz val="8"/>
        <color rgb="FFFF0000"/>
        <rFont val="B Zar"/>
        <charset val="178"/>
      </rPr>
      <t>تا اطلاع ثانوی امکان ارائه خدمات حضوری و سخت افزاری وجود ندارد.</t>
    </r>
  </si>
  <si>
    <t xml:space="preserve">ایمیل حاوی لینک دانلود برنامه که از طرف میل باکس ایران ماشین حساب ارسال شده باشد به منزله سند خرید برنامه میباشد، لذا در نگهداری آن کوشا باشید.‏ در این روش لازم است که کاربر شخصا اقدام به نصب برنامه در ماشین حساب خودش کند. متقاضیان این روش ابتدا به آموزش طریقه انتقال برنامه از کامپیوتر به ماشین حساب کلاسپد در بخش آموزش سایت مراجعه و از اینکه توانایی انتقال برنامه به ماشین حساب خود را دارند اطمینان حاصل فرمایند.
</t>
  </si>
  <si>
    <t xml:space="preserve">پیشفاکتور را به همراه درخواست خرید به ایمیل شرکت ارسال نمایید. متصدیان پذیرش پس از بررسی، فاکتور نهایی خرید به همراه شماره حساب شرکت را برای شما ارسال مینمایند. ‏هزینه مربوطه را به حساب شرکت واریز نموده و تصویر رسید بانک را در جواب ایمیل فاکتوری که برای شما ارسال شده، برای ما ایمیل نمایید.
</t>
  </si>
  <si>
    <t xml:space="preserve">در ‏نهایت ظرف 24 الی 48 ساعت، محصولات برای شما ارسال خواهد شد.
</t>
  </si>
  <si>
    <t xml:space="preserve">    الف) پیش فاکتور تکمیل کرده و در قسمت سایر درخواستها ذکر نمایید که درخواست دریافت برنامه از طریق حضوری را دارید. پیش فاکتور را به همراه درخواست خرید به ایمیل شرکت ارسال نمایید. متصدیان پذیرش پس از بررسی، فاکتور نهایی خرید به همراه شماره حساب شرکت را برای شما ارسال مینمایند.
</t>
  </si>
  <si>
    <t xml:space="preserve">برای دریافت فیلم های آموزشی، برگه مربوطه را تکمیل و به ایمیل آدرس شرکت ارسال فرمایید تا متصدیان پذیرش پس از بررسی، فاکتور نهایی خرید به همراه شماره حساب شرکت را برای شما ارسال نمایند. پس از واریز مبلغ فاکتور نهایی به حساب شرکت، تصویر رسید بانک یا تاییدیه پرداخت الکترونیکی را در جواب ایمیل فاکتوری که برای شما ارسال شده، برای ما ایمیل نمایید تا نسبت به ارسال دوره آموزشی اقدام گردد.
</t>
  </si>
  <si>
    <t>محصولات ایران ماشین حساب صرفا به افراد حقیقی و از طریق ارائه لینک دانلود ارائه میگردد.  این محصولات تحت قانون حمایت از حقوق مولفین و مصنفین قرار دارد و صرفا برای شخص خریدار ارائه میگردد و انتشار آن به هر طریقی موجب پیگرد قانونی قرار خواهد گرفت. لذا با خرید این محصولات، خریدار متعهد میشود که تحت هیچ شرایطی محصولات خریداری شده را در اختیار افراد غیر قرار ندهد. لذا لینکهای دانلود این محصولات صرفا پس از تایید هویت و پرداخت هزینه دوره، ظرف 24 تا 48 در اختیار خریدار قرار داده میشود. بنابراین خواهشمند است با تکمیل دقیق فرم مربوط به اطلاعات خریدار، پیش فاکتور را ارسال فرمایید. برنامه های ارائه شده برای ماشین حسابها قفل دار بوده تا از کپی غیر قانونی آنها جلوگیری به عمل ‏آید. برای نصب قفل برنامه ها یا باید ماشین حساب مشتریان حضور داشته باشد تا بتوان از طریق کابل بک ‏تو بک ماشین حساب، قفل برنامه ها را نصب نمود، و یا با کد نویسی مجدد برای هر ماشین حساب، برنامه خاص هر متقاضی از طریق اینترنت ارائه گردد.</t>
  </si>
  <si>
    <t>افزایش کد نویسی مجدد جهت دریافت اینترنتی:</t>
  </si>
  <si>
    <t>این پیش فاکتور تنها جهت اطلاع رسانی و برآورد اولیه هزینه مشتری ارائه گردیده است. مشتری بایستی تایید نهایی را از شرکت ایران ماشین حساب اخذ نماید. شماره حساب شرکت جهت واریز مبلغ خرید در فاکتور نهایی ارائه خواهد شد.</t>
  </si>
  <si>
    <t>دوره آموزشی آزمون نظام مهندسی</t>
  </si>
  <si>
    <t>فیلم آموزشی جلسه دوم (آمادگی برای آزمون و کارهای پس از آزمون)</t>
  </si>
  <si>
    <t>فیلم آموزشی جلسه اول (آزمون نظام مهندسی و وظایف افراد)</t>
  </si>
  <si>
    <t>مجموع تخفیف:</t>
  </si>
  <si>
    <r>
      <t xml:space="preserve">دوره های آموزشی مورد نیاز خود را انتخاب نموده و برگه مشخصات را نیز تکمیل فرمایید و به آدرس ایمیل زیر
</t>
    </r>
    <r>
      <rPr>
        <b/>
        <sz val="11"/>
        <color theme="1"/>
        <rFont val="Times New Roman"/>
        <family val="1"/>
      </rPr>
      <t xml:space="preserve">IranCalculator@gmail.com </t>
    </r>
    <r>
      <rPr>
        <sz val="11"/>
        <color theme="1"/>
        <rFont val="B Zar"/>
        <charset val="178"/>
      </rPr>
      <t xml:space="preserve">
ارسال نمایید.  فاکتور نهایی و اطلاعات تکمیلی در اولین فرصت برای شما ارسال خواهد گردید.
با تشکر</t>
    </r>
  </si>
  <si>
    <t>قبلا هم خرید داشته ام:</t>
  </si>
  <si>
    <t>فیلم آموزشی جلسه دوم (روابط وزنی و حجمی خاک)</t>
  </si>
  <si>
    <t>برنامه محاسبه بار مرده ساختمان مطابق مبحث شش (DeadLoad)</t>
  </si>
  <si>
    <t>CL11</t>
  </si>
  <si>
    <t>برنامه محاسبه بار تیغه بندی مطابق مبحث شش (LL_Tighe)</t>
  </si>
  <si>
    <t>CL12</t>
  </si>
  <si>
    <t>برنامه محاسبه کاهش بار زنده ساختمان (مطابق قبل از سال 1392) (LL_reduc)</t>
  </si>
  <si>
    <t>برنامه محاسبه بارگذاری باد ساختمان (مطابق قبل از سال 1392) (windload)</t>
  </si>
  <si>
    <t>تبدیل نتایج آزمایش مقاومت فشاری نمونه‌های بتنی (Specimen)</t>
  </si>
  <si>
    <t>تایید مقاومت فشاری بتن از روی نمونه های بتنی (Paziresh)</t>
  </si>
  <si>
    <t>برنامه ترکیبات بارگذاری به روش حالت حدی نهایی (TarkiBar)</t>
  </si>
  <si>
    <t>بررسی رفتار تیر بتنی در ناحیه الاستیک (ElasticB)</t>
  </si>
  <si>
    <t>رفتار تیر بتنی در ناحیه الاستوپلاستیک (بهره برداری) (ElasPlaB)</t>
  </si>
  <si>
    <t>محاسبات وضعیت بالانس مقاطع مستطیلی و بدون فولاد فشاری تیر بتنی (BalansBi)</t>
  </si>
  <si>
    <t>محاسبات وضعیت بالانس مقاطع مستطیلی و با فولاد فشاری تیر بتنی (BalansBa)</t>
  </si>
  <si>
    <t>محاسبات وضعیت بالانس مقاطع مثلثی و بدون فولاد فشاری تیر بتنی (BalansMo)</t>
  </si>
  <si>
    <t>آنالیز تیر بتنی کم فولاد مقاطع مستطیلی و بدون فولاد فشاری (KamFulBi)</t>
  </si>
  <si>
    <t>آنالیز تیر بتنی پر فولاد مقاطع مستطیلی و بدون فولاد فشاری (PorFulBi)</t>
  </si>
  <si>
    <t>آنالیز تیر بتنی مقاطع مستطیلی و با فولاد فشاری (Tir_BaFe)</t>
  </si>
  <si>
    <t>بررسی وضعیت تیر بتنی مقاطع T شکل (Tir_T)</t>
  </si>
  <si>
    <t>محاسبات وضعیت بالانس مقاطع T شکل و بدون فولاد فشاری تیر بتنی (BalansTB)</t>
  </si>
  <si>
    <t>آنالیز تیر بتنی کم فولاد مقاطع T شکل و بدون فولاد فشاری (KamFulTB)</t>
  </si>
  <si>
    <t>آنالیز تیر بتنی پر فولاد مقاطع T شکل و بدون فولاد فشاری (PorFulTB)</t>
  </si>
  <si>
    <t>محاسبه مقاومت برشی بتن (BoreshVc)</t>
  </si>
  <si>
    <t>محاسبه مقاومت برشی فولاد (BoreshVs)</t>
  </si>
  <si>
    <t>کنترل مقاومت برشی مقطع (BoreshVr)</t>
  </si>
  <si>
    <t>کنترلهای برشی مقطع و طرح خاموت (BoreshCo)</t>
  </si>
  <si>
    <t>تعیین مقاومت پیچشی مقطع (Pichesh)</t>
  </si>
  <si>
    <t>ترکیب اثر پیچش، برش و خمش (BorPich)</t>
  </si>
  <si>
    <t>محاسبه مرکز پلاستیک مقطع بتن مسلح (MarkazPe)</t>
  </si>
  <si>
    <t>تحلیل ستون تحت بار محوری خالص در حالات حدی نهایی و بهره برداری (SotunMeh)</t>
  </si>
  <si>
    <t>بررسی ضوابط اثر لاغری ستون و محاسبات مربوطه (Laaghari)</t>
  </si>
  <si>
    <t>محاسبه لنگر خمشی تشدید یافته (Tashdid)</t>
  </si>
  <si>
    <t>محاسبه طول مهاری میلگردهای کششی، فشاری و قلابدار (TulMahar)</t>
  </si>
  <si>
    <t>برنامه ترکیبات بارگذاری به روش حالت حدی نهایی سازه های بتنی (TarkiBet)</t>
  </si>
  <si>
    <t>برنامه ترکیبات بارگذاری به روش حالت حدی مقاومت سازه های فولادی (TarkiFul)</t>
  </si>
  <si>
    <t>برنامه ترکیبات بارگذاری به روش تنش مجاز (TarkiMoj)</t>
  </si>
  <si>
    <t>برنامه محاسبه کاهش بار زنده ساختمان (L_reduct)</t>
  </si>
  <si>
    <t>برنامه ترکیبات بارگذاری به روش حالت حدی بهره برداری و حوادث غیر عادی (TarkiSay)</t>
  </si>
  <si>
    <t>دوره آموزشی بارگذاری ساختمان</t>
  </si>
  <si>
    <t>فیلم آموزشی جلسه اول (بار مرده)</t>
  </si>
  <si>
    <t>فیلم آموزشی جلسه دوم (بار زنده)</t>
  </si>
  <si>
    <t>فیلم آموزشی جلسه سوم (کاهش بار زنده)</t>
  </si>
  <si>
    <t>CL13</t>
  </si>
  <si>
    <t>برنامه محاسبه بار برف (SnowLoad)</t>
  </si>
  <si>
    <t>دوره آموزشی برنامه نویسی ماشین حسابهای سری کلاسپد</t>
  </si>
  <si>
    <t>فیلم آموزشی جلسه اول (کلیات و اصول پایه برنامه نویسی)</t>
  </si>
  <si>
    <t>فیلم آموزشی جلسه دوم ( برقراری ارتباط با کاربر)</t>
  </si>
  <si>
    <t>فیلم آموزشی جلسه سوم (دستورات شرطی 1)</t>
  </si>
  <si>
    <t>فیلم آموزشی جلسه چهارم (دستورات شرطی 2)</t>
  </si>
  <si>
    <t>فیلم آموزشی جلسه پنجم (ایجاد حلقه بازگشتی در برنامه)</t>
  </si>
  <si>
    <t>فیلم آموزشی جلسه ششم (نکات کاربردی برنامه نویسی)</t>
  </si>
  <si>
    <t>فیلم آموزشی جلسه هفتم (پیشنیازهای کد نویسی برنامه های پیچیده)</t>
  </si>
  <si>
    <t>فیلم آموزشی جلسه هشتم (کدنویسی و جمع بندی برنامه نویسی)</t>
  </si>
  <si>
    <t>تخفیف بابت خرید کل دوره های آموزشی:</t>
  </si>
  <si>
    <t xml:space="preserve">دوره های آموزشی نیز به دو صورت کلاسهای حضوری و فیلم آموزشی ارائه میشوند. 
برای شرکت در دوره های حضوری با شرکت تماس حاصل فرمایید.
برای دریافت فیلم های آموزشی، برگه مربوطه را تکمیل و به ایمیل آدرس شرکت ارسال فرمایید تا متصدیان پذیرش پس از بررسی، فاکتور نهایی خرید به همراه شماره حساب شرکت را برای شما ارسال نمایند. پس از واریز مبلغ فاکتور نهایی به حساب شرکت، تصویر رسید بانک یا تاییدیه پرداخت الکترونیکی را در جواب ایمیل فاکتوری که برای شما ارسال شده، برای ما ایمیل نمایید تا نسبت به ارسال دوره آموزشی اقدام گردد.
دوره های آموزشی به طریق اینترنتی در اختیار متقاضیان قرار میگیرد. به منظور جلوگیری از تکثیر غیر قانونی دوره های آموزشی به هر یک از مشتریان سریال الکترونیکی تخصیص داده شده و در فیلمهای آموزشی کدگذاری میشود.
به دلیل بارگذاری مجدد برای هر مشتری، لینکهای دانلود ظرف مدت 24 ساعت پس از تایید پرداخت وجه از طرف مشتری، در اختیار ایشان قرار خواهد گرفت.
</t>
  </si>
  <si>
    <t>برنامه تبدیلات زوایا (Ang_Conv)</t>
  </si>
  <si>
    <t>CC3</t>
  </si>
  <si>
    <t>برنامه هایی که با این رنگ پس زمینه مشخص شده اند مربوط به آیین نامه های قبل از ویرایش سال 1392 میباشند که مورد استفاده بعضی دروس دانشگاهی است. کسانی که صرفا برای آزمون نظام مهندسی برنامه ها را تهیه میکنند نیازی به خریداری این برنامه ها ندارند.</t>
  </si>
  <si>
    <r>
      <t xml:space="preserve">2-  </t>
    </r>
    <r>
      <rPr>
        <sz val="9"/>
        <color rgb="FF0070C0"/>
        <rFont val="B Zar"/>
        <charset val="178"/>
      </rPr>
      <t>در صورتیکه ماشین حساب مربوطه را در اختیار دارید و تصمیم به خرید برنامه ماشین حساب از طریق غیر حضوری (اینترنتی) را دارید</t>
    </r>
    <r>
      <rPr>
        <sz val="9"/>
        <rFont val="B Zar"/>
        <charset val="178"/>
      </rPr>
      <t xml:space="preserve">،  حتما قسمت دریافت غیر حضوری (اینترنتی) در پیش فاکتور تکمیل بفرمایید. در این روش به علت کد نویسی مجدد هر برنامه برای شخص متقاضی اندکی هزینه ‏برنامه افزایش میابد. در این روش برای هر متقاضی و برای ‏هر برنامه طبق شماره سریال ماشین حساب و پسوردی که به متقاضی اعلام میشود، قفل گذاری صورت گرفته و به همین دلیل هزینه هر برنامه به مقدار 10% افزایش پیدا میکند که البته در صورتی که سقف خرید برنامه ها بیش از 200 هزار تومان بیشتر شود از 10 درصد تخفیف خرید کلی برخوردار میشوید.
</t>
    </r>
  </si>
  <si>
    <t xml:space="preserve">دوره های آموزشی به طریق اینترنتی در اختیار متقاضیان قرار میگیرد. به منظور جلوگیری از تکثیر غیر قانونی دوره های آموزشی به هر یک از مشتریان سریال الکترونیکی تخصیص داده شده و در فیلمهای آموزشی کدگذاری میشود.
</t>
  </si>
  <si>
    <t>هزینه هر ساعت کلاس حضوری این دوره برابر 100000 تومان است.</t>
  </si>
  <si>
    <t xml:space="preserve">دوره های آموزشی نیز به دو صورت کلاسهای حضوری و فیلم آموزشی ارائه میشوند. 
برای شرکت در دوره های حضوری با شرکت تماس حاصل فرمایید.
برای دریافت فیلم های آموزشی، برگه مربوطه را تکمیل و به ایمیل آدرس شرکت ارسال فرمایید تا متصدیان پذیرش پس از بررسی، فاکتور نهایی خرید به همراه شماره حساب شرکت را برای شما ارسال نمایند. پس از واریز مبلغ فاکتور نهایی به حساب شرکت، اسکن رسید بانک یا تاییدیه پرداخت الکترونیکی را در جواب ایمیل فاکتوری که برای شما ارسال شده، برای ما ایمیل نمایید تا نسبت به ارسال دوره آموزشی اقدام گردد.
دوره های آموزشی به طریق اینترنتی در اختیار متقاضیان قرار میگیرد. به منظور جلوگیری از تکثیر غیر قانونی دوره های آموزشی به هر یک از مشتریان سریال الکترونیکی تخصیص داده شده و در فیلمهای آموزشی کدگذاری میشود.
به دلیل بارگذاری مجدد برای هر مشتری، لینکهای دانلود ظرف مدت 24 ساعت پس از تایید پرداخت وجه از طرف مشتری، در اختیار ایشان قرار خواهد گرفت.
</t>
  </si>
  <si>
    <t>هزینه هر ساعت کلاس حضوری این دوره برابر 120000 تومان است.</t>
  </si>
  <si>
    <t>فروردین</t>
  </si>
  <si>
    <t>هزینه هر ساعت کلاس حضوری این دوره برابر 1000000 تومان است.</t>
  </si>
  <si>
    <t>pre price</t>
  </si>
  <si>
    <t>هزینه هر ساعت کلاس حضوری این دوره برابر 1200000 تومان است.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</si>
</sst>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40" x14ac:knownFonts="1">
    <font>
      <sz val="11"/>
      <color theme="1"/>
      <name val="Calibri"/>
      <family val="2"/>
      <scheme val="minor"/>
    </font>
    <font>
      <sz val="11"/>
      <color theme="1"/>
      <name val="B Zar"/>
      <charset val="178"/>
    </font>
    <font>
      <b/>
      <sz val="10"/>
      <color theme="1"/>
      <name val="B Zar"/>
      <charset val="178"/>
    </font>
    <font>
      <b/>
      <sz val="10"/>
      <name val="B Zar"/>
      <charset val="178"/>
    </font>
    <font>
      <b/>
      <sz val="11"/>
      <color theme="1"/>
      <name val="B Zar"/>
      <charset val="178"/>
    </font>
    <font>
      <sz val="8"/>
      <color theme="1"/>
      <name val="B Zar"/>
      <charset val="178"/>
    </font>
    <font>
      <sz val="11"/>
      <color theme="1"/>
      <name val="Calibri"/>
      <family val="2"/>
      <scheme val="minor"/>
    </font>
    <font>
      <b/>
      <sz val="11"/>
      <color theme="1"/>
      <name val="Times New Roman"/>
      <family val="1"/>
    </font>
    <font>
      <sz val="9"/>
      <color theme="1"/>
      <name val="B Zar"/>
      <charset val="178"/>
    </font>
    <font>
      <b/>
      <sz val="9"/>
      <color theme="1"/>
      <name val="Times New Roman"/>
      <family val="1"/>
    </font>
    <font>
      <sz val="10"/>
      <color theme="1"/>
      <name val="B Zar"/>
      <charset val="178"/>
    </font>
    <font>
      <b/>
      <sz val="8"/>
      <color rgb="FF00B050"/>
      <name val="B Zar"/>
      <charset val="178"/>
    </font>
    <font>
      <sz val="11"/>
      <color theme="1"/>
      <name val="Times New Roman"/>
      <family val="1"/>
    </font>
    <font>
      <sz val="10.5"/>
      <color theme="1"/>
      <name val="B Zar"/>
      <charset val="178"/>
    </font>
    <font>
      <sz val="11"/>
      <color theme="0"/>
      <name val="B Zar"/>
      <charset val="178"/>
    </font>
    <font>
      <sz val="9"/>
      <name val="B Zar"/>
      <charset val="178"/>
    </font>
    <font>
      <sz val="9"/>
      <color rgb="FF0070C0"/>
      <name val="B Zar"/>
      <charset val="178"/>
    </font>
    <font>
      <b/>
      <sz val="9"/>
      <color theme="1"/>
      <name val="B Zar"/>
      <charset val="178"/>
    </font>
    <font>
      <sz val="11"/>
      <color rgb="FFFF0000"/>
      <name val="B Zar"/>
      <charset val="178"/>
    </font>
    <font>
      <sz val="11"/>
      <color theme="1"/>
      <name val="Calibri"/>
      <family val="2"/>
    </font>
    <font>
      <sz val="12.1"/>
      <color theme="1"/>
      <name val="B Zar"/>
      <charset val="178"/>
    </font>
    <font>
      <sz val="18"/>
      <color rgb="FFFF0000"/>
      <name val="B Zar"/>
      <charset val="178"/>
    </font>
    <font>
      <sz val="10"/>
      <color theme="1"/>
      <name val="Tahoma"/>
      <family val="2"/>
    </font>
    <font>
      <sz val="9.5"/>
      <color theme="1"/>
      <name val="Tahoma"/>
      <family val="2"/>
    </font>
    <font>
      <sz val="9.5"/>
      <color theme="1"/>
      <name val="B Zar"/>
      <charset val="178"/>
    </font>
    <font>
      <sz val="10"/>
      <color theme="1"/>
      <name val="Times New Roman"/>
      <family val="1"/>
    </font>
    <font>
      <sz val="7"/>
      <color rgb="FFFF0000"/>
      <name val="B Zar"/>
      <charset val="178"/>
    </font>
    <font>
      <u/>
      <sz val="12.1"/>
      <color theme="10"/>
      <name val="Calibri"/>
      <family val="2"/>
    </font>
    <font>
      <b/>
      <u/>
      <sz val="12.1"/>
      <color theme="10"/>
      <name val="B Zar"/>
      <charset val="178"/>
    </font>
    <font>
      <b/>
      <u/>
      <sz val="11"/>
      <color theme="10"/>
      <name val="B Zar"/>
      <charset val="178"/>
    </font>
    <font>
      <u/>
      <sz val="12.1"/>
      <color theme="10"/>
      <name val="B Titr"/>
      <charset val="178"/>
    </font>
    <font>
      <sz val="9"/>
      <color rgb="FFFF0000"/>
      <name val="B Zar"/>
      <charset val="178"/>
    </font>
    <font>
      <b/>
      <sz val="8"/>
      <color rgb="FFFF0000"/>
      <name val="B Zar"/>
      <charset val="178"/>
    </font>
    <font>
      <b/>
      <sz val="10"/>
      <color rgb="FF00B050"/>
      <name val="B Zar"/>
      <charset val="178"/>
    </font>
    <font>
      <sz val="10"/>
      <color rgb="FF00B050"/>
      <name val="B Zar"/>
      <charset val="178"/>
    </font>
    <font>
      <sz val="8"/>
      <color rgb="FFFF0000"/>
      <name val="B Zar"/>
      <charset val="178"/>
    </font>
    <font>
      <b/>
      <sz val="8"/>
      <color theme="1"/>
      <name val="B Zar"/>
      <charset val="178"/>
    </font>
    <font>
      <b/>
      <sz val="11"/>
      <color theme="3"/>
      <name val="B Zar"/>
      <charset val="178"/>
    </font>
    <font>
      <sz val="8"/>
      <color indexed="81"/>
      <name val="Tahoma"/>
      <family val="2"/>
    </font>
    <font>
      <b/>
      <sz val="9"/>
      <color indexed="81"/>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6699"/>
        <bgColor indexed="64"/>
      </patternFill>
    </fill>
    <fill>
      <patternFill patternType="solid">
        <fgColor theme="8" tint="0.79998168889431442"/>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164" fontId="6" fillId="0" borderId="0" applyFont="0" applyFill="0" applyBorder="0" applyAlignment="0" applyProtection="0"/>
    <xf numFmtId="0" fontId="27" fillId="0" borderId="0" applyNumberFormat="0" applyFill="0" applyBorder="0" applyAlignment="0" applyProtection="0">
      <alignment vertical="top"/>
      <protection locked="0"/>
    </xf>
  </cellStyleXfs>
  <cellXfs count="154">
    <xf numFmtId="0" fontId="0" fillId="0" borderId="0" xfId="0"/>
    <xf numFmtId="0" fontId="2"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locked="0"/>
    </xf>
    <xf numFmtId="0" fontId="1" fillId="0" borderId="0" xfId="0" applyFont="1" applyAlignment="1" applyProtection="1">
      <alignment horizontal="center" vertical="center"/>
      <protection hidden="1"/>
    </xf>
    <xf numFmtId="0" fontId="1" fillId="0" borderId="0" xfId="0" applyFont="1" applyProtection="1">
      <protection hidden="1"/>
    </xf>
    <xf numFmtId="0" fontId="1" fillId="0" borderId="0" xfId="0" applyFont="1" applyAlignment="1" applyProtection="1">
      <alignment vertical="center"/>
      <protection hidden="1"/>
    </xf>
    <xf numFmtId="0" fontId="1" fillId="0" borderId="0" xfId="0" applyFont="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Alignment="1">
      <alignment horizontal="center" vertical="center"/>
    </xf>
    <xf numFmtId="0" fontId="1" fillId="0" borderId="0" xfId="0" applyFont="1" applyAlignment="1">
      <alignment vertical="center"/>
    </xf>
    <xf numFmtId="0" fontId="0" fillId="0" borderId="0" xfId="0" applyProtection="1">
      <protection hidden="1"/>
    </xf>
    <xf numFmtId="0" fontId="0" fillId="0" borderId="0" xfId="0" applyAlignment="1" applyProtection="1">
      <alignment vertical="top"/>
      <protection hidden="1"/>
    </xf>
    <xf numFmtId="0" fontId="1" fillId="4" borderId="2" xfId="0" applyFont="1" applyFill="1" applyBorder="1" applyAlignment="1" applyProtection="1">
      <alignment horizontal="center" vertical="center"/>
      <protection hidden="1"/>
    </xf>
    <xf numFmtId="0" fontId="1" fillId="4" borderId="3" xfId="0"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1" fillId="0" borderId="0" xfId="0" applyFont="1" applyAlignment="1" applyProtection="1">
      <alignment vertical="center"/>
      <protection locked="0"/>
    </xf>
    <xf numFmtId="0" fontId="1" fillId="5" borderId="1"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hidden="1"/>
    </xf>
    <xf numFmtId="0" fontId="1" fillId="0" borderId="13" xfId="1" applyNumberFormat="1" applyFont="1" applyBorder="1" applyAlignment="1" applyProtection="1">
      <alignment horizontal="center" vertical="center"/>
      <protection hidden="1"/>
    </xf>
    <xf numFmtId="0" fontId="4" fillId="2" borderId="2" xfId="0" applyFont="1" applyFill="1" applyBorder="1" applyAlignment="1" applyProtection="1">
      <alignment vertical="center"/>
      <protection hidden="1"/>
    </xf>
    <xf numFmtId="0" fontId="4" fillId="2" borderId="3" xfId="0" applyFont="1" applyFill="1" applyBorder="1" applyAlignment="1" applyProtection="1">
      <alignment vertical="center"/>
      <protection hidden="1"/>
    </xf>
    <xf numFmtId="0" fontId="8" fillId="2" borderId="4" xfId="0" applyFont="1" applyFill="1" applyBorder="1" applyAlignment="1" applyProtection="1">
      <alignment horizontal="left" vertical="center"/>
      <protection hidden="1"/>
    </xf>
    <xf numFmtId="0" fontId="1" fillId="3" borderId="13" xfId="1" applyNumberFormat="1" applyFont="1" applyFill="1" applyBorder="1" applyAlignment="1" applyProtection="1">
      <alignment horizontal="center" vertical="center"/>
      <protection hidden="1"/>
    </xf>
    <xf numFmtId="0" fontId="1" fillId="0" borderId="0" xfId="0" applyFont="1" applyAlignment="1" applyProtection="1">
      <alignment horizontal="right" vertical="center"/>
      <protection locked="0"/>
    </xf>
    <xf numFmtId="9" fontId="1" fillId="0" borderId="0" xfId="0" applyNumberFormat="1"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0" fillId="8" borderId="1" xfId="0" applyFill="1" applyBorder="1" applyAlignment="1" applyProtection="1">
      <alignment horizontal="center" vertical="center"/>
      <protection hidden="1"/>
    </xf>
    <xf numFmtId="0" fontId="17" fillId="0" borderId="1" xfId="0" applyFont="1" applyBorder="1" applyAlignment="1" applyProtection="1">
      <alignment horizontal="center" vertical="center" wrapText="1"/>
      <protection hidden="1"/>
    </xf>
    <xf numFmtId="0" fontId="21" fillId="0" borderId="0" xfId="0" applyFont="1" applyAlignment="1" applyProtection="1">
      <alignment vertical="center"/>
      <protection hidden="1"/>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21" fillId="0" borderId="11" xfId="0" applyFont="1" applyBorder="1" applyAlignment="1" applyProtection="1">
      <alignment horizontal="right" vertical="center"/>
      <protection hidden="1"/>
    </xf>
    <xf numFmtId="165" fontId="1" fillId="0" borderId="0" xfId="1" applyNumberFormat="1" applyFont="1" applyAlignment="1" applyProtection="1">
      <alignment horizontal="center" vertical="center"/>
      <protection hidden="1"/>
    </xf>
    <xf numFmtId="0" fontId="1" fillId="0" borderId="10" xfId="0" applyFont="1" applyBorder="1" applyAlignment="1" applyProtection="1">
      <alignment vertical="center"/>
      <protection hidden="1"/>
    </xf>
    <xf numFmtId="0" fontId="1" fillId="6" borderId="0" xfId="0" applyFont="1" applyFill="1" applyAlignment="1" applyProtection="1">
      <alignment horizontal="left" vertical="center"/>
      <protection hidden="1"/>
    </xf>
    <xf numFmtId="0" fontId="1" fillId="7" borderId="1" xfId="0" applyFont="1" applyFill="1" applyBorder="1" applyAlignment="1" applyProtection="1">
      <alignment horizontal="center" vertical="center"/>
      <protection hidden="1"/>
    </xf>
    <xf numFmtId="0" fontId="21" fillId="0" borderId="11" xfId="0" applyFont="1" applyBorder="1" applyAlignment="1" applyProtection="1">
      <alignment vertical="center"/>
      <protection hidden="1"/>
    </xf>
    <xf numFmtId="0" fontId="1" fillId="0" borderId="11" xfId="0" applyFont="1" applyBorder="1" applyAlignment="1" applyProtection="1">
      <alignment vertical="center"/>
      <protection hidden="1"/>
    </xf>
    <xf numFmtId="0" fontId="1" fillId="2" borderId="1" xfId="0" applyFont="1" applyFill="1" applyBorder="1" applyAlignment="1" applyProtection="1">
      <alignment horizontal="center" vertical="center"/>
      <protection hidden="1"/>
    </xf>
    <xf numFmtId="0" fontId="0" fillId="0" borderId="0" xfId="0" applyAlignment="1">
      <alignment vertical="center"/>
    </xf>
    <xf numFmtId="0" fontId="27" fillId="0" borderId="0" xfId="2" applyAlignment="1" applyProtection="1">
      <alignment horizontal="right" vertical="top" wrapText="1"/>
      <protection hidden="1"/>
    </xf>
    <xf numFmtId="0" fontId="27" fillId="0" borderId="0" xfId="2" applyAlignment="1" applyProtection="1">
      <alignment horizontal="right" vertical="top"/>
      <protection hidden="1"/>
    </xf>
    <xf numFmtId="0" fontId="36" fillId="0" borderId="0" xfId="0" applyFont="1" applyAlignment="1" applyProtection="1">
      <alignment horizontal="right" vertical="center"/>
      <protection hidden="1"/>
    </xf>
    <xf numFmtId="0" fontId="0" fillId="9" borderId="1" xfId="0" applyFill="1" applyBorder="1" applyAlignment="1" applyProtection="1">
      <alignment horizontal="center" vertical="center"/>
      <protection hidden="1"/>
    </xf>
    <xf numFmtId="0" fontId="1" fillId="7" borderId="1" xfId="0" applyFont="1" applyFill="1" applyBorder="1" applyAlignment="1">
      <alignment horizontal="center" vertical="center"/>
    </xf>
    <xf numFmtId="0" fontId="1" fillId="0" borderId="13" xfId="1" applyNumberFormat="1" applyFont="1" applyFill="1" applyBorder="1" applyAlignment="1" applyProtection="1">
      <alignment horizontal="center" vertical="center"/>
      <protection hidden="1"/>
    </xf>
    <xf numFmtId="0" fontId="1" fillId="0" borderId="0" xfId="1" applyNumberFormat="1" applyFont="1" applyAlignment="1" applyProtection="1">
      <alignment horizontal="center" vertical="center"/>
      <protection hidden="1"/>
    </xf>
    <xf numFmtId="0" fontId="35" fillId="0" borderId="0" xfId="0" applyFont="1" applyAlignment="1" applyProtection="1">
      <alignment vertical="center"/>
      <protection hidden="1"/>
    </xf>
    <xf numFmtId="0" fontId="1" fillId="5" borderId="1" xfId="0" applyFont="1" applyFill="1" applyBorder="1" applyAlignment="1" applyProtection="1">
      <alignment horizontal="center" vertical="center"/>
      <protection locked="0" hidden="1"/>
    </xf>
    <xf numFmtId="0" fontId="1" fillId="0" borderId="1" xfId="1" applyNumberFormat="1" applyFont="1" applyBorder="1" applyAlignment="1" applyProtection="1">
      <alignment horizontal="center" vertical="center"/>
      <protection hidden="1"/>
    </xf>
    <xf numFmtId="0" fontId="11" fillId="0" borderId="0" xfId="0" applyFont="1" applyAlignment="1" applyProtection="1">
      <alignment horizontal="right" vertical="center" wrapText="1"/>
      <protection hidden="1"/>
    </xf>
    <xf numFmtId="0" fontId="15" fillId="0" borderId="0" xfId="0" applyFont="1" applyAlignment="1" applyProtection="1">
      <alignment horizontal="right" vertical="top" wrapText="1" readingOrder="2"/>
      <protection hidden="1"/>
    </xf>
    <xf numFmtId="0" fontId="0" fillId="0" borderId="0" xfId="0" applyAlignment="1" applyProtection="1">
      <alignment horizontal="center"/>
      <protection hidden="1"/>
    </xf>
    <xf numFmtId="0" fontId="1" fillId="0" borderId="0" xfId="0" applyFont="1" applyAlignment="1" applyProtection="1">
      <alignment horizontal="left" vertical="center"/>
      <protection hidden="1"/>
    </xf>
    <xf numFmtId="0" fontId="1" fillId="0" borderId="12" xfId="0" applyFont="1" applyBorder="1" applyAlignment="1" applyProtection="1">
      <alignment horizontal="left" vertical="center"/>
      <protection hidden="1"/>
    </xf>
    <xf numFmtId="0" fontId="5" fillId="0" borderId="0" xfId="0" applyFont="1" applyAlignment="1" applyProtection="1">
      <alignment horizontal="center" vertical="center" wrapText="1"/>
      <protection hidden="1"/>
    </xf>
    <xf numFmtId="0" fontId="33" fillId="0" borderId="0" xfId="0" applyFont="1" applyAlignment="1" applyProtection="1">
      <alignment horizontal="center" vertical="center"/>
      <protection hidden="1"/>
    </xf>
    <xf numFmtId="0" fontId="34" fillId="0" borderId="0" xfId="0" applyFont="1" applyAlignment="1" applyProtection="1">
      <alignment horizontal="center" vertical="center"/>
      <protection hidden="1"/>
    </xf>
    <xf numFmtId="0" fontId="8" fillId="0" borderId="0" xfId="0" applyFont="1" applyAlignment="1" applyProtection="1">
      <alignment horizontal="right" vertical="top" wrapText="1"/>
      <protection hidden="1"/>
    </xf>
    <xf numFmtId="0" fontId="8" fillId="0" borderId="0" xfId="0" applyFont="1" applyAlignment="1" applyProtection="1">
      <alignment horizontal="right" vertical="top"/>
      <protection hidden="1"/>
    </xf>
    <xf numFmtId="0" fontId="27" fillId="0" borderId="0" xfId="2" applyAlignment="1" applyProtection="1">
      <alignment horizontal="right" vertical="top" wrapText="1"/>
      <protection hidden="1"/>
    </xf>
    <xf numFmtId="0" fontId="27" fillId="0" borderId="0" xfId="2" applyAlignment="1" applyProtection="1">
      <alignment horizontal="right" vertical="top"/>
      <protection hidden="1"/>
    </xf>
    <xf numFmtId="0" fontId="1" fillId="0" borderId="1" xfId="0" applyFont="1" applyBorder="1" applyAlignment="1" applyProtection="1">
      <alignment horizontal="center" vertical="center"/>
      <protection hidden="1"/>
    </xf>
    <xf numFmtId="0" fontId="28" fillId="2" borderId="3" xfId="2" applyFont="1" applyFill="1" applyBorder="1" applyAlignment="1" applyProtection="1">
      <alignment horizontal="center" vertical="center"/>
      <protection hidden="1"/>
    </xf>
    <xf numFmtId="0" fontId="28" fillId="2" borderId="4" xfId="2" applyFont="1" applyFill="1" applyBorder="1" applyAlignment="1" applyProtection="1">
      <alignment horizontal="center" vertical="center"/>
      <protection hidden="1"/>
    </xf>
    <xf numFmtId="0" fontId="1" fillId="9" borderId="1" xfId="0" applyFont="1" applyFill="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13" fillId="8" borderId="1" xfId="0" applyFont="1" applyFill="1" applyBorder="1" applyAlignment="1" applyProtection="1">
      <alignment horizontal="center" vertical="center"/>
      <protection hidden="1"/>
    </xf>
    <xf numFmtId="0" fontId="1" fillId="8" borderId="1" xfId="0" applyFont="1" applyFill="1" applyBorder="1" applyAlignment="1" applyProtection="1">
      <alignment horizontal="center" vertical="center"/>
      <protection hidden="1"/>
    </xf>
    <xf numFmtId="0" fontId="5" fillId="9" borderId="0" xfId="0" applyFont="1" applyFill="1" applyAlignment="1" applyProtection="1">
      <alignment horizontal="right" vertical="center" wrapText="1"/>
      <protection hidden="1"/>
    </xf>
    <xf numFmtId="0" fontId="8" fillId="0" borderId="0" xfId="0" applyFont="1" applyAlignment="1" applyProtection="1">
      <alignment horizontal="center" vertical="top" wrapText="1"/>
      <protection hidden="1"/>
    </xf>
    <xf numFmtId="0" fontId="1" fillId="0" borderId="2"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5" fillId="8" borderId="0" xfId="0" applyFont="1" applyFill="1" applyAlignment="1" applyProtection="1">
      <alignment horizontal="right" vertical="center" wrapText="1"/>
      <protection hidden="1"/>
    </xf>
    <xf numFmtId="0" fontId="13"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1" fillId="9" borderId="2" xfId="0" applyFont="1" applyFill="1" applyBorder="1" applyAlignment="1" applyProtection="1">
      <alignment horizontal="center" vertical="center"/>
      <protection hidden="1"/>
    </xf>
    <xf numFmtId="0" fontId="1" fillId="9" borderId="3" xfId="0" applyFont="1" applyFill="1" applyBorder="1" applyAlignment="1" applyProtection="1">
      <alignment horizontal="center" vertical="center"/>
      <protection hidden="1"/>
    </xf>
    <xf numFmtId="0" fontId="1" fillId="9" borderId="4" xfId="0" applyFont="1" applyFill="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36" fillId="0" borderId="0" xfId="0" applyFont="1" applyAlignment="1" applyProtection="1">
      <alignment horizontal="right" vertical="center" wrapText="1"/>
      <protection hidden="1"/>
    </xf>
    <xf numFmtId="0" fontId="36" fillId="0" borderId="0" xfId="0" applyFont="1" applyAlignment="1" applyProtection="1">
      <alignment horizontal="right" vertical="center"/>
      <protection hidden="1"/>
    </xf>
    <xf numFmtId="0" fontId="13" fillId="0" borderId="2"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1" fillId="0" borderId="2" xfId="0" applyFont="1" applyBorder="1" applyAlignment="1" applyProtection="1">
      <alignment horizontal="right" vertical="center"/>
      <protection hidden="1"/>
    </xf>
    <xf numFmtId="0" fontId="1" fillId="0" borderId="4" xfId="0" applyFont="1" applyBorder="1" applyAlignment="1" applyProtection="1">
      <alignment horizontal="right" vertical="center"/>
      <protection hidden="1"/>
    </xf>
    <xf numFmtId="0" fontId="5" fillId="3" borderId="0" xfId="0" applyFont="1" applyFill="1" applyAlignment="1" applyProtection="1">
      <alignment horizontal="right" vertical="center" wrapText="1"/>
      <protection hidden="1"/>
    </xf>
    <xf numFmtId="0" fontId="5" fillId="0" borderId="0" xfId="0" applyFont="1" applyAlignment="1" applyProtection="1">
      <alignment horizontal="right" vertical="top" wrapText="1"/>
      <protection hidden="1"/>
    </xf>
    <xf numFmtId="0" fontId="1" fillId="0" borderId="0" xfId="0" applyFont="1" applyAlignment="1" applyProtection="1">
      <alignment horizontal="center" vertical="top" wrapText="1"/>
      <protection hidden="1"/>
    </xf>
    <xf numFmtId="0" fontId="1" fillId="0" borderId="0" xfId="0" applyFont="1" applyAlignment="1" applyProtection="1">
      <alignment horizontal="center" vertical="top"/>
      <protection hidden="1"/>
    </xf>
    <xf numFmtId="0" fontId="1" fillId="0" borderId="0" xfId="0" applyFont="1" applyAlignment="1" applyProtection="1">
      <alignment horizontal="right" vertical="top" wrapText="1"/>
      <protection hidden="1"/>
    </xf>
    <xf numFmtId="0" fontId="11" fillId="0" borderId="0" xfId="0" applyFont="1" applyAlignment="1" applyProtection="1">
      <alignment horizontal="center" vertical="center"/>
      <protection hidden="1"/>
    </xf>
    <xf numFmtId="0" fontId="29" fillId="0" borderId="1" xfId="2" applyFont="1" applyBorder="1" applyAlignment="1" applyProtection="1">
      <alignment horizontal="center" vertical="center"/>
      <protection hidden="1"/>
    </xf>
    <xf numFmtId="0" fontId="1" fillId="3" borderId="2" xfId="0" applyFont="1" applyFill="1" applyBorder="1" applyAlignment="1" applyProtection="1">
      <alignment horizontal="right" vertical="center"/>
      <protection hidden="1"/>
    </xf>
    <xf numFmtId="0" fontId="1" fillId="3" borderId="4" xfId="0" applyFont="1" applyFill="1" applyBorder="1" applyAlignment="1" applyProtection="1">
      <alignment horizontal="right" vertical="center"/>
      <protection hidden="1"/>
    </xf>
    <xf numFmtId="0" fontId="13" fillId="0" borderId="2" xfId="0" applyFont="1" applyBorder="1" applyAlignment="1" applyProtection="1">
      <alignment horizontal="right" vertical="center"/>
      <protection hidden="1"/>
    </xf>
    <xf numFmtId="0" fontId="13" fillId="0" borderId="4" xfId="0" applyFont="1" applyBorder="1" applyAlignment="1" applyProtection="1">
      <alignment horizontal="right" vertical="center"/>
      <protection hidden="1"/>
    </xf>
    <xf numFmtId="0" fontId="1" fillId="0" borderId="6" xfId="0" applyFont="1" applyBorder="1" applyAlignment="1" applyProtection="1">
      <alignment horizontal="center" vertical="center"/>
      <protection hidden="1"/>
    </xf>
    <xf numFmtId="0" fontId="30" fillId="0" borderId="1" xfId="2" applyFont="1" applyBorder="1" applyAlignment="1" applyProtection="1">
      <alignment horizontal="center" vertical="center"/>
      <protection hidden="1"/>
    </xf>
    <xf numFmtId="0" fontId="1" fillId="0" borderId="0" xfId="0" applyFont="1" applyAlignment="1" applyProtection="1">
      <alignment horizontal="right" vertical="center" wrapText="1"/>
      <protection hidden="1"/>
    </xf>
    <xf numFmtId="0" fontId="28" fillId="0" borderId="1" xfId="2" applyFont="1" applyBorder="1" applyAlignment="1" applyProtection="1">
      <alignment horizontal="center" vertical="center"/>
      <protection hidden="1"/>
    </xf>
    <xf numFmtId="0" fontId="1" fillId="0" borderId="0" xfId="0" applyFont="1" applyAlignment="1" applyProtection="1">
      <alignment horizontal="right" vertical="center"/>
      <protection hidden="1"/>
    </xf>
    <xf numFmtId="49" fontId="5" fillId="0" borderId="5" xfId="0" applyNumberFormat="1" applyFont="1" applyBorder="1" applyAlignment="1" applyProtection="1">
      <alignment horizontal="center" vertical="top" wrapText="1"/>
      <protection locked="0"/>
    </xf>
    <xf numFmtId="49" fontId="5" fillId="0" borderId="6" xfId="0" applyNumberFormat="1" applyFont="1" applyBorder="1" applyAlignment="1" applyProtection="1">
      <alignment horizontal="center" vertical="top" wrapText="1"/>
      <protection locked="0"/>
    </xf>
    <xf numFmtId="49" fontId="5" fillId="0" borderId="7" xfId="0" applyNumberFormat="1" applyFont="1" applyBorder="1" applyAlignment="1" applyProtection="1">
      <alignment horizontal="center" vertical="top" wrapText="1"/>
      <protection locked="0"/>
    </xf>
    <xf numFmtId="49" fontId="5" fillId="0" borderId="8" xfId="0" applyNumberFormat="1" applyFont="1" applyBorder="1" applyAlignment="1" applyProtection="1">
      <alignment horizontal="center" vertical="top" wrapText="1"/>
      <protection locked="0"/>
    </xf>
    <xf numFmtId="49" fontId="5" fillId="0" borderId="10" xfId="0" applyNumberFormat="1" applyFont="1" applyBorder="1" applyAlignment="1" applyProtection="1">
      <alignment horizontal="center" vertical="top" wrapText="1"/>
      <protection locked="0"/>
    </xf>
    <xf numFmtId="49" fontId="5" fillId="0" borderId="9" xfId="0" applyNumberFormat="1" applyFont="1" applyBorder="1" applyAlignment="1" applyProtection="1">
      <alignment horizontal="center" vertical="top" wrapText="1"/>
      <protection locked="0"/>
    </xf>
    <xf numFmtId="0" fontId="14"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26" fillId="0" borderId="0" xfId="0" applyFont="1" applyAlignment="1" applyProtection="1">
      <alignment horizontal="right" vertical="center" wrapText="1"/>
      <protection hidden="1"/>
    </xf>
    <xf numFmtId="0" fontId="18" fillId="0" borderId="0" xfId="0" applyFont="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8" fillId="0" borderId="0" xfId="0" applyFont="1" applyAlignment="1" applyProtection="1">
      <alignment horizontal="right" vertical="center"/>
      <protection hidden="1"/>
    </xf>
    <xf numFmtId="0" fontId="35" fillId="0" borderId="0" xfId="0" applyFont="1" applyAlignment="1" applyProtection="1">
      <alignment horizontal="center" vertical="center"/>
      <protection hidden="1"/>
    </xf>
    <xf numFmtId="0" fontId="23" fillId="0" borderId="2"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1" fillId="0" borderId="11" xfId="0" applyFont="1" applyBorder="1" applyAlignment="1" applyProtection="1">
      <alignment horizontal="right" vertical="center"/>
      <protection hidden="1"/>
    </xf>
    <xf numFmtId="0" fontId="21" fillId="0" borderId="0" xfId="0" applyFont="1" applyAlignment="1" applyProtection="1">
      <alignment horizontal="right" vertical="center"/>
      <protection hidden="1"/>
    </xf>
    <xf numFmtId="49" fontId="1" fillId="0" borderId="2" xfId="0" applyNumberFormat="1" applyFont="1" applyBorder="1" applyAlignment="1" applyProtection="1">
      <alignment horizontal="center" vertical="center"/>
      <protection locked="0"/>
    </xf>
    <xf numFmtId="49" fontId="1" fillId="0" borderId="3" xfId="0" applyNumberFormat="1" applyFont="1" applyBorder="1" applyAlignment="1" applyProtection="1">
      <alignment horizontal="center" vertical="center"/>
      <protection locked="0"/>
    </xf>
    <xf numFmtId="49" fontId="1" fillId="0" borderId="4" xfId="0" applyNumberFormat="1" applyFont="1" applyBorder="1" applyAlignment="1" applyProtection="1">
      <alignment horizontal="center" vertical="center"/>
      <protection locked="0"/>
    </xf>
    <xf numFmtId="0" fontId="1" fillId="0" borderId="2" xfId="0" applyFont="1" applyBorder="1" applyAlignment="1" applyProtection="1">
      <alignment horizontal="right" vertical="center"/>
      <protection locked="0"/>
    </xf>
    <xf numFmtId="0" fontId="1" fillId="0" borderId="3" xfId="0" applyFont="1" applyBorder="1" applyAlignment="1" applyProtection="1">
      <alignment horizontal="right" vertical="center"/>
      <protection locked="0"/>
    </xf>
    <xf numFmtId="0" fontId="1" fillId="0" borderId="4" xfId="0" applyFont="1" applyBorder="1" applyAlignment="1" applyProtection="1">
      <alignment horizontal="right" vertical="center"/>
      <protection locked="0"/>
    </xf>
    <xf numFmtId="49" fontId="1" fillId="0" borderId="2" xfId="0" applyNumberFormat="1" applyFont="1" applyBorder="1" applyAlignment="1" applyProtection="1">
      <alignment horizontal="right" vertical="center"/>
      <protection locked="0"/>
    </xf>
    <xf numFmtId="49" fontId="1" fillId="0" borderId="3" xfId="0" applyNumberFormat="1" applyFont="1" applyBorder="1" applyAlignment="1" applyProtection="1">
      <alignment horizontal="right" vertical="center"/>
      <protection locked="0"/>
    </xf>
    <xf numFmtId="49" fontId="1" fillId="0" borderId="4" xfId="0" applyNumberFormat="1" applyFont="1" applyBorder="1" applyAlignment="1" applyProtection="1">
      <alignment horizontal="right" vertical="center"/>
      <protection locked="0"/>
    </xf>
    <xf numFmtId="49" fontId="1" fillId="0" borderId="5" xfId="0" applyNumberFormat="1" applyFont="1" applyBorder="1" applyAlignment="1" applyProtection="1">
      <alignment horizontal="center" vertical="center"/>
      <protection locked="0"/>
    </xf>
    <xf numFmtId="49" fontId="1" fillId="0" borderId="6" xfId="0" applyNumberFormat="1" applyFont="1" applyBorder="1" applyAlignment="1" applyProtection="1">
      <alignment horizontal="center" vertical="center"/>
      <protection locked="0"/>
    </xf>
    <xf numFmtId="49" fontId="1" fillId="0" borderId="7" xfId="0" applyNumberFormat="1"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22" fillId="0" borderId="8" xfId="0" applyFont="1" applyBorder="1" applyAlignment="1" applyProtection="1">
      <alignment horizontal="center" vertical="center" readingOrder="1"/>
      <protection locked="0"/>
    </xf>
    <xf numFmtId="0" fontId="22" fillId="0" borderId="10" xfId="0" applyFont="1" applyBorder="1" applyAlignment="1" applyProtection="1">
      <alignment horizontal="center" vertical="center" readingOrder="1"/>
      <protection locked="0"/>
    </xf>
    <xf numFmtId="0" fontId="22" fillId="0" borderId="9" xfId="0" applyFont="1" applyBorder="1" applyAlignment="1" applyProtection="1">
      <alignment horizontal="center" vertical="center" readingOrder="1"/>
      <protection locked="0"/>
    </xf>
    <xf numFmtId="0" fontId="24" fillId="0" borderId="0" xfId="0" applyFont="1" applyAlignment="1" applyProtection="1">
      <alignment horizontal="left" vertical="center"/>
      <protection hidden="1"/>
    </xf>
    <xf numFmtId="49" fontId="25" fillId="0" borderId="8" xfId="0" applyNumberFormat="1" applyFont="1" applyBorder="1" applyAlignment="1" applyProtection="1">
      <alignment horizontal="center" vertical="center"/>
      <protection locked="0"/>
    </xf>
    <xf numFmtId="49" fontId="25" fillId="0" borderId="9" xfId="0" applyNumberFormat="1" applyFont="1" applyBorder="1" applyAlignment="1" applyProtection="1">
      <alignment horizontal="center" vertical="center"/>
      <protection locked="0"/>
    </xf>
    <xf numFmtId="49" fontId="12" fillId="0" borderId="8" xfId="0" applyNumberFormat="1" applyFont="1" applyBorder="1" applyAlignment="1" applyProtection="1">
      <alignment horizontal="center" vertical="center"/>
      <protection locked="0"/>
    </xf>
    <xf numFmtId="49" fontId="12" fillId="0" borderId="9" xfId="0" applyNumberFormat="1" applyFont="1" applyBorder="1" applyAlignment="1" applyProtection="1">
      <alignment horizontal="center" vertical="center"/>
      <protection locked="0"/>
    </xf>
    <xf numFmtId="0" fontId="21" fillId="0" borderId="0" xfId="0" applyFont="1" applyAlignment="1" applyProtection="1">
      <alignment horizontal="center" vertical="center"/>
      <protection hidden="1"/>
    </xf>
    <xf numFmtId="49" fontId="12" fillId="0" borderId="2" xfId="0" applyNumberFormat="1" applyFont="1" applyBorder="1" applyAlignment="1" applyProtection="1">
      <alignment horizontal="center" vertical="center"/>
      <protection locked="0"/>
    </xf>
    <xf numFmtId="49" fontId="12" fillId="0" borderId="4" xfId="0" applyNumberFormat="1" applyFont="1" applyBorder="1" applyAlignment="1" applyProtection="1">
      <alignment horizontal="center" vertical="center"/>
      <protection locked="0"/>
    </xf>
    <xf numFmtId="0" fontId="1" fillId="0" borderId="0" xfId="0" applyFont="1" applyAlignment="1">
      <alignment horizontal="center" vertical="center"/>
    </xf>
  </cellXfs>
  <cellStyles count="3">
    <cellStyle name="Comma" xfId="1" builtinId="3"/>
    <cellStyle name="Hyperlink" xfId="2" builtinId="8"/>
    <cellStyle name="Normal" xfId="0" builtinId="0"/>
  </cellStyles>
  <dxfs count="27">
    <dxf>
      <fill>
        <patternFill>
          <bgColor theme="9" tint="0.79998168889431442"/>
        </patternFill>
      </fill>
    </dxf>
    <dxf>
      <fill>
        <patternFill>
          <bgColor theme="6" tint="0.39994506668294322"/>
        </patternFill>
      </fill>
    </dxf>
    <dxf>
      <fill>
        <patternFill>
          <bgColor rgb="FFFFC000"/>
        </patternFill>
      </fill>
    </dxf>
    <dxf>
      <fill>
        <patternFill>
          <bgColor theme="3" tint="0.59996337778862885"/>
        </patternFill>
      </fill>
    </dxf>
    <dxf>
      <fill>
        <patternFill>
          <bgColor theme="9" tint="0.79998168889431442"/>
        </patternFill>
      </fill>
    </dxf>
    <dxf>
      <fill>
        <patternFill>
          <bgColor theme="6" tint="0.39994506668294322"/>
        </patternFill>
      </fill>
    </dxf>
    <dxf>
      <fill>
        <patternFill>
          <bgColor rgb="FFFFC000"/>
        </patternFill>
      </fill>
    </dxf>
    <dxf>
      <fill>
        <patternFill>
          <bgColor theme="3" tint="0.59996337778862885"/>
        </patternFill>
      </fill>
    </dxf>
    <dxf>
      <fill>
        <patternFill>
          <bgColor theme="0"/>
        </patternFill>
      </fill>
    </dxf>
    <dxf>
      <fill>
        <patternFill>
          <bgColor theme="9" tint="0.79998168889431442"/>
        </patternFill>
      </fill>
    </dxf>
    <dxf>
      <fill>
        <patternFill>
          <bgColor theme="9" tint="-0.24994659260841701"/>
        </patternFill>
      </fill>
    </dxf>
    <dxf>
      <fill>
        <patternFill>
          <bgColor theme="6"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59996337778862885"/>
        </patternFill>
      </fill>
    </dxf>
    <dxf>
      <fill>
        <patternFill>
          <bgColor rgb="FFFF00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DE9D9"/>
        </patternFill>
      </fill>
    </dxf>
    <dxf>
      <fill>
        <patternFill>
          <bgColor theme="9" tint="0.79998168889431442"/>
        </patternFill>
      </fill>
    </dxf>
    <dxf>
      <fill>
        <patternFill>
          <bgColor rgb="FFFF0000"/>
        </patternFill>
      </fill>
    </dxf>
    <dxf>
      <fill>
        <patternFill>
          <bgColor rgb="FFFF0000"/>
        </patternFill>
      </fill>
    </dxf>
    <dxf>
      <fill>
        <patternFill>
          <bgColor theme="6" tint="0.39994506668294322"/>
        </patternFill>
      </fill>
    </dxf>
  </dxfs>
  <tableStyles count="0" defaultTableStyle="TableStyleMedium9" defaultPivotStyle="PivotStyleLight16"/>
  <colors>
    <mruColors>
      <color rgb="FFFDE9D9"/>
      <color rgb="FFFF6699"/>
      <color rgb="FFD60093"/>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146957</xdr:colOff>
      <xdr:row>5</xdr:row>
      <xdr:rowOff>34406</xdr:rowOff>
    </xdr:from>
    <xdr:to>
      <xdr:col>6</xdr:col>
      <xdr:colOff>1246414</xdr:colOff>
      <xdr:row>6</xdr:row>
      <xdr:rowOff>217637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983849186" y="1346135"/>
          <a:ext cx="5535386" cy="4172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67160</xdr:colOff>
      <xdr:row>8</xdr:row>
      <xdr:rowOff>59121</xdr:rowOff>
    </xdr:from>
    <xdr:to>
      <xdr:col>8</xdr:col>
      <xdr:colOff>503184</xdr:colOff>
      <xdr:row>11</xdr:row>
      <xdr:rowOff>190502</xdr:rowOff>
    </xdr:to>
    <xdr:pic>
      <xdr:nvPicPr>
        <xdr:cNvPr id="3083" name="Picture 11">
          <a:extLst>
            <a:ext uri="{FF2B5EF4-FFF2-40B4-BE49-F238E27FC236}">
              <a16:creationId xmlns:a16="http://schemas.microsoft.com/office/drawing/2014/main" id="{00000000-0008-0000-0600-00000B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553742609" y="2555328"/>
          <a:ext cx="757903" cy="998483"/>
        </a:xfrm>
        <a:prstGeom prst="rect">
          <a:avLst/>
        </a:prstGeom>
        <a:noFill/>
        <a:ln w="1">
          <a:noFill/>
          <a:miter lim="800000"/>
          <a:headEnd/>
          <a:tailEnd type="none" w="med" len="med"/>
        </a:ln>
        <a:effectLst/>
      </xdr:spPr>
    </xdr:pic>
    <xdr:clientData/>
  </xdr:twoCellAnchor>
  <xdr:twoCellAnchor>
    <xdr:from>
      <xdr:col>4</xdr:col>
      <xdr:colOff>801414</xdr:colOff>
      <xdr:row>8</xdr:row>
      <xdr:rowOff>190499</xdr:rowOff>
    </xdr:from>
    <xdr:to>
      <xdr:col>7</xdr:col>
      <xdr:colOff>197067</xdr:colOff>
      <xdr:row>9</xdr:row>
      <xdr:rowOff>157654</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rot="10800000" flipV="1">
          <a:off x="13553858226" y="2338551"/>
          <a:ext cx="696308" cy="256189"/>
        </a:xfrm>
        <a:prstGeom prst="straightConnector1">
          <a:avLst/>
        </a:prstGeom>
        <a:ln>
          <a:tailEnd type="arrow"/>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5</xdr:col>
      <xdr:colOff>1313</xdr:colOff>
      <xdr:row>8</xdr:row>
      <xdr:rowOff>190500</xdr:rowOff>
    </xdr:from>
    <xdr:to>
      <xdr:col>8</xdr:col>
      <xdr:colOff>115953</xdr:colOff>
      <xdr:row>9</xdr:row>
      <xdr:rowOff>24848</xdr:rowOff>
    </xdr:to>
    <xdr:cxnSp macro="">
      <xdr:nvCxnSpPr>
        <xdr:cNvPr id="6" name="Straight Arrow Connector 5">
          <a:extLst>
            <a:ext uri="{FF2B5EF4-FFF2-40B4-BE49-F238E27FC236}">
              <a16:creationId xmlns:a16="http://schemas.microsoft.com/office/drawing/2014/main" id="{00000000-0008-0000-0600-000006000000}"/>
            </a:ext>
          </a:extLst>
        </xdr:cNvPr>
        <xdr:cNvCxnSpPr/>
      </xdr:nvCxnSpPr>
      <xdr:spPr>
        <a:xfrm rot="10800000" flipV="1">
          <a:off x="12994259537" y="2297824"/>
          <a:ext cx="871384" cy="118127"/>
        </a:xfrm>
        <a:prstGeom prst="straightConnector1">
          <a:avLst/>
        </a:prstGeom>
        <a:ln>
          <a:tailEnd type="arrow"/>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10</xdr:col>
      <xdr:colOff>613543</xdr:colOff>
      <xdr:row>0</xdr:row>
      <xdr:rowOff>80141</xdr:rowOff>
    </xdr:from>
    <xdr:to>
      <xdr:col>12</xdr:col>
      <xdr:colOff>675289</xdr:colOff>
      <xdr:row>4</xdr:row>
      <xdr:rowOff>185246</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12991014807" y="80141"/>
          <a:ext cx="1648809" cy="1077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just" rtl="1"/>
          <a:r>
            <a:rPr lang="fa-IR" sz="600">
              <a:cs typeface="B Zar" pitchFamily="2" charset="-78"/>
            </a:rPr>
            <a:t>به دلیل حمایت از حقوق مولف، برنامه ها و دوره های ارائه شده صرفا به افراد حقیقی و پس از احراز هویت در اختیار قرار خواهد گرفت. شما با خریداری نرم افزارها متعهد خواهید شد که از انتشار نرم افزارها و دوره ها به هر طریقی خودداری خواهید نمود. لذا در صورت تمایل به خریداری نرم افزارها و دوره ها، لطفا اطلاعات مربوط به مشخصات خریدار را به طور کامل تکمیل نمایید.</a:t>
          </a:r>
          <a:r>
            <a:rPr lang="fa-IR" sz="600" baseline="0">
              <a:cs typeface="B Zar" pitchFamily="2" charset="-78"/>
            </a:rPr>
            <a:t> متاسفانه در صورت عدم ارائه اطلاعات صحیح از ارائه خدمات به شما معذوریم.</a:t>
          </a:r>
          <a:endParaRPr lang="en-US" sz="600">
            <a:cs typeface="B Zar" pitchFamily="2" charset="-78"/>
          </a:endParaRPr>
        </a:p>
      </xdr:txBody>
    </xdr:sp>
    <xdr:clientData/>
  </xdr:twoCellAnchor>
  <xdr:twoCellAnchor>
    <xdr:from>
      <xdr:col>5</xdr:col>
      <xdr:colOff>15765</xdr:colOff>
      <xdr:row>8</xdr:row>
      <xdr:rowOff>194442</xdr:rowOff>
    </xdr:from>
    <xdr:to>
      <xdr:col>8</xdr:col>
      <xdr:colOff>231227</xdr:colOff>
      <xdr:row>10</xdr:row>
      <xdr:rowOff>178676</xdr:rowOff>
    </xdr:to>
    <xdr:cxnSp macro="">
      <xdr:nvCxnSpPr>
        <xdr:cNvPr id="8" name="Straight Arrow Connector 7">
          <a:extLst>
            <a:ext uri="{FF2B5EF4-FFF2-40B4-BE49-F238E27FC236}">
              <a16:creationId xmlns:a16="http://schemas.microsoft.com/office/drawing/2014/main" id="{00000000-0008-0000-0600-000008000000}"/>
            </a:ext>
          </a:extLst>
        </xdr:cNvPr>
        <xdr:cNvCxnSpPr/>
      </xdr:nvCxnSpPr>
      <xdr:spPr>
        <a:xfrm flipH="1">
          <a:off x="12994144263" y="2301766"/>
          <a:ext cx="972206" cy="551793"/>
        </a:xfrm>
        <a:prstGeom prst="straightConnector1">
          <a:avLst/>
        </a:prstGeom>
        <a:ln>
          <a:tailEnd type="arrow"/>
        </a:ln>
      </xdr:spPr>
      <xdr:style>
        <a:lnRef idx="2">
          <a:schemeClr val="accent6"/>
        </a:lnRef>
        <a:fillRef idx="0">
          <a:schemeClr val="accent6"/>
        </a:fillRef>
        <a:effectRef idx="1">
          <a:schemeClr val="accent6"/>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rancalculator.com/index.php/fa/products-services/purchase-products"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www.irancalculator.com/index.php/fa/tutorials/calculator-programs-tutorials/civil-engineering-calculator-programs-tutorials/earthquake-engineering-calculator-programs-tutorials" TargetMode="External"/><Relationship Id="rId13" Type="http://schemas.openxmlformats.org/officeDocument/2006/relationships/hyperlink" Target="http://www.irancalculator.com/index.php/fa/tutorials/calculator-programs-tutorials/civil-engineering-calculator-programs-tutorials/transportaion-engineering" TargetMode="External"/><Relationship Id="rId18" Type="http://schemas.openxmlformats.org/officeDocument/2006/relationships/vmlDrawing" Target="../drawings/vmlDrawing2.vml"/><Relationship Id="rId3" Type="http://schemas.openxmlformats.org/officeDocument/2006/relationships/hyperlink" Target="http://www.irancalculator.com/index.php/fa/tutorials/calculator-programs-tutorials/civil-engineering-calculator-programs-tutorials/structural-analysis-calculator-programs-tutorials" TargetMode="External"/><Relationship Id="rId7" Type="http://schemas.openxmlformats.org/officeDocument/2006/relationships/hyperlink" Target="http://www.irancalculator.com/index.php/fa/tutorials/calculator-programs-tutorials/civil-engineering-calculator-programs-tutorials/steel-structures-calculator-programs-tutorials" TargetMode="External"/><Relationship Id="rId12" Type="http://schemas.openxmlformats.org/officeDocument/2006/relationships/hyperlink" Target="http://irancalculator.com/index.php/fa/products-services/program-products/civil-engineering-calculator-programs/traffic-engineering-programs" TargetMode="External"/><Relationship Id="rId17" Type="http://schemas.openxmlformats.org/officeDocument/2006/relationships/printerSettings" Target="../printerSettings/printerSettings2.bin"/><Relationship Id="rId2" Type="http://schemas.openxmlformats.org/officeDocument/2006/relationships/hyperlink" Target="http://www.irancalculator.com/index.php/fa/tutorials/calculator-programs-tutorials/civil-engineering-calculator-programs-tutorials/strenght-of-material-calculator-programs-tutorials" TargetMode="External"/><Relationship Id="rId16" Type="http://schemas.openxmlformats.org/officeDocument/2006/relationships/hyperlink" Target="http://irancalculator.com/index.php/fa/tutorials/nezam-mohandesi-sakhteman/civil-engineering-exam-programs" TargetMode="External"/><Relationship Id="rId20" Type="http://schemas.openxmlformats.org/officeDocument/2006/relationships/comments" Target="../comments1.xml"/><Relationship Id="rId1" Type="http://schemas.openxmlformats.org/officeDocument/2006/relationships/hyperlink" Target="http://www.irancalculator.com/index.php/fa/tutorials/calculator-programs-tutorials/civil-engineering-calculator-programs-tutorials/static-calculator-programs-tutorials" TargetMode="External"/><Relationship Id="rId6" Type="http://schemas.openxmlformats.org/officeDocument/2006/relationships/hyperlink" Target="http://www.irancalculator.com/index.php/fa/tutorials/calculator-programs-tutorials/civil-engineering-calculator-programs-tutorials/concrete-structures-calculator-programs-tutorials" TargetMode="External"/><Relationship Id="rId11" Type="http://schemas.openxmlformats.org/officeDocument/2006/relationships/hyperlink" Target="http://irancalculator.com/index.php/fa/tutorials/calculator-programs-tutorials/civil-engineering-calculator-programs-tutorials/water-and-sewage-engineering" TargetMode="External"/><Relationship Id="rId5" Type="http://schemas.openxmlformats.org/officeDocument/2006/relationships/hyperlink" Target="http://www.irancalculator.com/index.php/fa/tutorials/calculator-programs-tutorials/civil-engineering-calculator-programs-tutorials/foundation-engineering-calculator-programs-tutorials" TargetMode="External"/><Relationship Id="rId15" Type="http://schemas.openxmlformats.org/officeDocument/2006/relationships/hyperlink" Target="http://irancalculator.com/index.php/fa/products-services/program-products/civil-engineering-calculator-programs/common-courses-in-civil-engineering" TargetMode="External"/><Relationship Id="rId10" Type="http://schemas.openxmlformats.org/officeDocument/2006/relationships/hyperlink" Target="http://www.irancalculator.com/index.php/fa/tutorials/calculator-programs-tutorials/civil-engineering-calculator-programs-tutorials/loading-tutorials" TargetMode="External"/><Relationship Id="rId19" Type="http://schemas.openxmlformats.org/officeDocument/2006/relationships/vmlDrawing" Target="../drawings/vmlDrawing3.vml"/><Relationship Id="rId4" Type="http://schemas.openxmlformats.org/officeDocument/2006/relationships/hyperlink" Target="http://www.irancalculator.com/index.php/fa/tutorials/calculator-programs-tutorials/civil-engineering-calculator-programs-tutorials/geotechnical-engineering-calculator-programs-tutorials" TargetMode="External"/><Relationship Id="rId9" Type="http://schemas.openxmlformats.org/officeDocument/2006/relationships/hyperlink" Target="http://www.irancalculator.com/index.php/fa/tutorials/calculator-programs-tutorials/civil-engineering-calculator-programs-tutorials/hydrolic-engineering-fluid-mechanics-calculator-programs-tutorials" TargetMode="External"/><Relationship Id="rId14" Type="http://schemas.openxmlformats.org/officeDocument/2006/relationships/hyperlink" Target="http://irancalculator.com/index.php/fa/products-services/program-products/civil-engineering-calculator-programs/pavement-engineering-program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irancalculator.com/index.php/fa/products-services/tutorial-classes/202-classpad-calculator-programming-class" TargetMode="External"/><Relationship Id="rId1" Type="http://schemas.openxmlformats.org/officeDocument/2006/relationships/hyperlink" Target="http://irancalculator.com/index.php/fa/products-services/tutorial-classes/work-with-classpad-calculator-class" TargetMode="External"/><Relationship Id="rId6" Type="http://schemas.openxmlformats.org/officeDocument/2006/relationships/comments" Target="../comments2.xml"/><Relationship Id="rId5" Type="http://schemas.openxmlformats.org/officeDocument/2006/relationships/vmlDrawing" Target="../drawings/vmlDrawing5.v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4.bin"/><Relationship Id="rId1" Type="http://schemas.openxmlformats.org/officeDocument/2006/relationships/hyperlink" Target="http://irancalculator.com/index.php/fa/products-services/tutorial-classes/nezam-mohandesi-tutorial-videos" TargetMode="External"/><Relationship Id="rId5" Type="http://schemas.openxmlformats.org/officeDocument/2006/relationships/comments" Target="../comments3.xml"/><Relationship Id="rId4" Type="http://schemas.openxmlformats.org/officeDocument/2006/relationships/vmlDrawing" Target="../drawings/vmlDrawing7.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5.bin"/><Relationship Id="rId1" Type="http://schemas.openxmlformats.org/officeDocument/2006/relationships/hyperlink" Target="http://irancalculator.com/index.php/fa/products-services/tutorial-classes/building-loading-tutorial-class"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6.bin"/><Relationship Id="rId1" Type="http://schemas.openxmlformats.org/officeDocument/2006/relationships/hyperlink" Target="http://irancalculator.com/index.php/fa/products-services/tutorial-classes/civil-engineering-soil-mechanics" TargetMode="External"/><Relationship Id="rId5" Type="http://schemas.openxmlformats.org/officeDocument/2006/relationships/comments" Target="../comments4.xml"/><Relationship Id="rId4" Type="http://schemas.openxmlformats.org/officeDocument/2006/relationships/vmlDrawing" Target="../drawings/vmlDrawing10.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5.xml"/><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
  <sheetViews>
    <sheetView showGridLines="0" showRowColHeaders="0" rightToLeft="1" showRuler="0" zoomScale="140" zoomScaleNormal="145" zoomScaleSheetLayoutView="160" zoomScalePageLayoutView="140" workbookViewId="0">
      <selection activeCell="A15" sqref="A15:G15"/>
    </sheetView>
  </sheetViews>
  <sheetFormatPr defaultRowHeight="19.05" x14ac:dyDescent="0.6"/>
  <cols>
    <col min="1" max="1" width="11.5" customWidth="1"/>
    <col min="2" max="2" width="10.5" customWidth="1"/>
    <col min="3" max="3" width="20.625" customWidth="1"/>
    <col min="4" max="4" width="4.875" customWidth="1"/>
    <col min="5" max="5" width="10.5" customWidth="1"/>
    <col min="6" max="6" width="6.5" customWidth="1"/>
    <col min="7" max="7" width="28.875" customWidth="1"/>
    <col min="8" max="8" width="3.5" style="6" customWidth="1"/>
    <col min="9" max="9" width="5.5" style="5" customWidth="1"/>
    <col min="10" max="10" width="13.125" customWidth="1"/>
  </cols>
  <sheetData>
    <row r="1" spans="1:7" ht="29.25" customHeight="1" x14ac:dyDescent="0.6">
      <c r="A1" s="56" t="s">
        <v>84</v>
      </c>
      <c r="B1" s="56"/>
      <c r="C1" s="57"/>
      <c r="D1" s="14">
        <v>12</v>
      </c>
      <c r="E1" s="15" t="s">
        <v>351</v>
      </c>
      <c r="F1" s="16">
        <v>1403</v>
      </c>
      <c r="G1" s="12"/>
    </row>
    <row r="2" spans="1:7" ht="19.55" customHeight="1" x14ac:dyDescent="0.6">
      <c r="A2" s="55"/>
      <c r="B2" s="55"/>
      <c r="C2" s="55"/>
      <c r="D2" s="55"/>
      <c r="E2" s="55"/>
      <c r="F2" s="55"/>
      <c r="G2" s="55"/>
    </row>
    <row r="3" spans="1:7" ht="21.75" customHeight="1" x14ac:dyDescent="0.6">
      <c r="A3" s="58" t="s">
        <v>65</v>
      </c>
      <c r="B3" s="58"/>
      <c r="C3" s="58"/>
      <c r="D3" s="58"/>
      <c r="E3" s="58"/>
      <c r="F3" s="58"/>
      <c r="G3" s="58"/>
    </row>
    <row r="4" spans="1:7" ht="15.8" customHeight="1" x14ac:dyDescent="0.6">
      <c r="A4" s="61" t="s">
        <v>254</v>
      </c>
      <c r="B4" s="62"/>
      <c r="C4" s="62"/>
      <c r="D4" s="62"/>
      <c r="E4" s="62"/>
      <c r="F4" s="62"/>
      <c r="G4" s="62"/>
    </row>
    <row r="9" spans="1:7" ht="15.8" customHeight="1" x14ac:dyDescent="0.6">
      <c r="A9" s="61" t="s">
        <v>255</v>
      </c>
      <c r="B9" s="62"/>
      <c r="C9" s="62"/>
      <c r="D9" s="62"/>
      <c r="E9" s="62"/>
      <c r="F9" s="62"/>
      <c r="G9" s="62"/>
    </row>
    <row r="10" spans="1:7" ht="15.8" customHeight="1" x14ac:dyDescent="0.6">
      <c r="A10" s="61" t="s">
        <v>256</v>
      </c>
      <c r="B10" s="62"/>
      <c r="C10" s="62"/>
      <c r="D10" s="62"/>
      <c r="E10" s="62"/>
      <c r="F10" s="62"/>
      <c r="G10" s="62"/>
    </row>
    <row r="11" spans="1:7" ht="15.8" customHeight="1" x14ac:dyDescent="0.6">
      <c r="A11" s="63" t="s">
        <v>257</v>
      </c>
      <c r="B11" s="64"/>
      <c r="C11" s="64"/>
      <c r="D11" s="64"/>
      <c r="E11" s="64"/>
      <c r="F11" s="64"/>
      <c r="G11" s="64"/>
    </row>
    <row r="12" spans="1:7" ht="15.8" customHeight="1" x14ac:dyDescent="0.6">
      <c r="A12" s="43"/>
      <c r="B12" s="44"/>
      <c r="C12" s="44"/>
      <c r="D12" s="44"/>
      <c r="E12" s="44"/>
      <c r="F12" s="44"/>
      <c r="G12" s="44"/>
    </row>
    <row r="13" spans="1:7" x14ac:dyDescent="0.6">
      <c r="A13" s="59" t="s">
        <v>104</v>
      </c>
      <c r="B13" s="60"/>
      <c r="C13" s="60"/>
      <c r="D13" s="60"/>
      <c r="E13" s="60"/>
      <c r="F13" s="60"/>
      <c r="G13" s="60"/>
    </row>
    <row r="14" spans="1:7" ht="95.45" customHeight="1" x14ac:dyDescent="0.6">
      <c r="A14" s="61" t="s">
        <v>279</v>
      </c>
      <c r="B14" s="62"/>
      <c r="C14" s="62"/>
      <c r="D14" s="62"/>
      <c r="E14" s="62"/>
      <c r="F14" s="62"/>
      <c r="G14" s="62"/>
    </row>
    <row r="15" spans="1:7" ht="24.8" customHeight="1" x14ac:dyDescent="0.6">
      <c r="A15" s="53" t="s">
        <v>108</v>
      </c>
      <c r="B15" s="53"/>
      <c r="C15" s="53"/>
      <c r="D15" s="53"/>
      <c r="E15" s="53"/>
      <c r="F15" s="53"/>
      <c r="G15" s="53"/>
    </row>
    <row r="16" spans="1:7" ht="47.25" customHeight="1" x14ac:dyDescent="0.6">
      <c r="A16" s="54" t="s">
        <v>149</v>
      </c>
      <c r="B16" s="54"/>
      <c r="C16" s="54"/>
      <c r="D16" s="54"/>
      <c r="E16" s="54"/>
      <c r="F16" s="54"/>
      <c r="G16" s="54"/>
    </row>
    <row r="17" spans="1:7" ht="46.55" customHeight="1" x14ac:dyDescent="0.6">
      <c r="A17" s="54" t="s">
        <v>150</v>
      </c>
      <c r="B17" s="54"/>
      <c r="C17" s="54"/>
      <c r="D17" s="54"/>
      <c r="E17" s="54"/>
      <c r="F17" s="54"/>
      <c r="G17" s="54"/>
    </row>
    <row r="18" spans="1:7" ht="32.299999999999997" customHeight="1" x14ac:dyDescent="0.6">
      <c r="A18" s="54" t="s">
        <v>272</v>
      </c>
      <c r="B18" s="54"/>
      <c r="C18" s="54"/>
      <c r="D18" s="54"/>
      <c r="E18" s="54"/>
      <c r="F18" s="54"/>
      <c r="G18" s="54"/>
    </row>
    <row r="19" spans="1:7" ht="63" customHeight="1" x14ac:dyDescent="0.6">
      <c r="A19" s="54" t="s">
        <v>346</v>
      </c>
      <c r="B19" s="54"/>
      <c r="C19" s="54"/>
      <c r="D19" s="54"/>
      <c r="E19" s="54"/>
      <c r="F19" s="54"/>
      <c r="G19" s="54"/>
    </row>
    <row r="20" spans="1:7" ht="46.55" customHeight="1" x14ac:dyDescent="0.6">
      <c r="A20" s="54" t="s">
        <v>151</v>
      </c>
      <c r="B20" s="54"/>
      <c r="C20" s="54"/>
      <c r="D20" s="54"/>
      <c r="E20" s="54"/>
      <c r="F20" s="54"/>
      <c r="G20" s="54"/>
    </row>
    <row r="21" spans="1:7" ht="48.1" customHeight="1" x14ac:dyDescent="0.6">
      <c r="A21" s="54" t="s">
        <v>274</v>
      </c>
      <c r="B21" s="54"/>
      <c r="C21" s="54"/>
      <c r="D21" s="54"/>
      <c r="E21" s="54"/>
      <c r="F21" s="54"/>
      <c r="G21" s="54"/>
    </row>
    <row r="22" spans="1:7" ht="24.8" customHeight="1" x14ac:dyDescent="0.6">
      <c r="A22" s="53" t="s">
        <v>273</v>
      </c>
      <c r="B22" s="53"/>
      <c r="C22" s="53"/>
      <c r="D22" s="53"/>
      <c r="E22" s="53"/>
      <c r="F22" s="53"/>
      <c r="G22" s="53"/>
    </row>
    <row r="23" spans="1:7" ht="50.3" customHeight="1" x14ac:dyDescent="0.6">
      <c r="A23" s="54" t="s">
        <v>152</v>
      </c>
      <c r="B23" s="54"/>
      <c r="C23" s="54"/>
      <c r="D23" s="54"/>
      <c r="E23" s="54"/>
      <c r="F23" s="54"/>
      <c r="G23" s="54"/>
    </row>
    <row r="24" spans="1:7" ht="30.6" customHeight="1" x14ac:dyDescent="0.6">
      <c r="A24" s="54" t="s">
        <v>275</v>
      </c>
      <c r="B24" s="54"/>
      <c r="C24" s="54"/>
      <c r="D24" s="54"/>
      <c r="E24" s="54"/>
      <c r="F24" s="54"/>
      <c r="G24" s="54"/>
    </row>
    <row r="25" spans="1:7" ht="15.65" customHeight="1" x14ac:dyDescent="0.6">
      <c r="A25" s="54" t="s">
        <v>276</v>
      </c>
      <c r="B25" s="54"/>
      <c r="C25" s="54"/>
      <c r="D25" s="54"/>
      <c r="E25" s="54"/>
      <c r="F25" s="54"/>
      <c r="G25" s="54"/>
    </row>
    <row r="26" spans="1:7" ht="30.1" customHeight="1" x14ac:dyDescent="0.6">
      <c r="A26" s="54" t="s">
        <v>153</v>
      </c>
      <c r="B26" s="54"/>
      <c r="C26" s="54"/>
      <c r="D26" s="54"/>
      <c r="E26" s="54"/>
      <c r="F26" s="54"/>
      <c r="G26" s="54"/>
    </row>
    <row r="27" spans="1:7" ht="32.450000000000003" customHeight="1" x14ac:dyDescent="0.6">
      <c r="A27" s="54" t="s">
        <v>277</v>
      </c>
      <c r="B27" s="54"/>
      <c r="C27" s="54"/>
      <c r="D27" s="54"/>
      <c r="E27" s="54"/>
      <c r="F27" s="54"/>
      <c r="G27" s="54"/>
    </row>
    <row r="28" spans="1:7" ht="31.6" customHeight="1" x14ac:dyDescent="0.6">
      <c r="A28" s="54" t="s">
        <v>154</v>
      </c>
      <c r="B28" s="54"/>
      <c r="C28" s="54"/>
      <c r="D28" s="54"/>
      <c r="E28" s="54"/>
      <c r="F28" s="54"/>
      <c r="G28" s="54"/>
    </row>
    <row r="29" spans="1:7" ht="30.75" customHeight="1" x14ac:dyDescent="0.6">
      <c r="A29" s="54" t="s">
        <v>155</v>
      </c>
      <c r="B29" s="54"/>
      <c r="C29" s="54"/>
      <c r="D29" s="54"/>
      <c r="E29" s="54"/>
      <c r="F29" s="54"/>
      <c r="G29" s="54"/>
    </row>
    <row r="30" spans="1:7" ht="45.7" customHeight="1" x14ac:dyDescent="0.6">
      <c r="A30" s="54" t="s">
        <v>109</v>
      </c>
      <c r="B30" s="54"/>
      <c r="C30" s="54"/>
      <c r="D30" s="54"/>
      <c r="E30" s="54"/>
      <c r="F30" s="54"/>
      <c r="G30" s="54"/>
    </row>
    <row r="31" spans="1:7" ht="37.549999999999997" customHeight="1" x14ac:dyDescent="0.6">
      <c r="A31" s="59" t="s">
        <v>122</v>
      </c>
      <c r="B31" s="60"/>
      <c r="C31" s="60"/>
      <c r="D31" s="60"/>
      <c r="E31" s="60"/>
      <c r="F31" s="60"/>
      <c r="G31" s="60"/>
    </row>
    <row r="32" spans="1:7" ht="16.5" customHeight="1" x14ac:dyDescent="0.6">
      <c r="A32" s="61" t="s">
        <v>156</v>
      </c>
      <c r="B32" s="62"/>
      <c r="C32" s="62"/>
      <c r="D32" s="62"/>
      <c r="E32" s="62"/>
      <c r="F32" s="62"/>
      <c r="G32" s="62"/>
    </row>
    <row r="33" spans="1:7" ht="16.5" customHeight="1" x14ac:dyDescent="0.6">
      <c r="A33" s="61" t="s">
        <v>157</v>
      </c>
      <c r="B33" s="62"/>
      <c r="C33" s="62"/>
      <c r="D33" s="62"/>
      <c r="E33" s="62"/>
      <c r="F33" s="62"/>
      <c r="G33" s="62"/>
    </row>
    <row r="34" spans="1:7" ht="45" customHeight="1" x14ac:dyDescent="0.6">
      <c r="A34" s="61" t="s">
        <v>278</v>
      </c>
      <c r="B34" s="62"/>
      <c r="C34" s="62"/>
      <c r="D34" s="62"/>
      <c r="E34" s="62"/>
      <c r="F34" s="62"/>
      <c r="G34" s="62"/>
    </row>
    <row r="35" spans="1:7" ht="31.6" customHeight="1" x14ac:dyDescent="0.6">
      <c r="A35" s="61" t="s">
        <v>347</v>
      </c>
      <c r="B35" s="62"/>
      <c r="C35" s="62"/>
      <c r="D35" s="62"/>
      <c r="E35" s="62"/>
      <c r="F35" s="62"/>
      <c r="G35" s="62"/>
    </row>
    <row r="36" spans="1:7" ht="18" customHeight="1" x14ac:dyDescent="0.6">
      <c r="A36" s="61"/>
      <c r="B36" s="62"/>
      <c r="C36" s="62"/>
      <c r="D36" s="62"/>
      <c r="E36" s="62"/>
      <c r="F36" s="62"/>
      <c r="G36" s="62"/>
    </row>
    <row r="37" spans="1:7" ht="31.75" customHeight="1" x14ac:dyDescent="0.6">
      <c r="A37" s="61"/>
      <c r="B37" s="62"/>
      <c r="C37" s="62"/>
      <c r="D37" s="62"/>
      <c r="E37" s="62"/>
      <c r="F37" s="62"/>
      <c r="G37" s="62"/>
    </row>
    <row r="38" spans="1:7" ht="15.8" customHeight="1" x14ac:dyDescent="0.6">
      <c r="A38" s="61"/>
      <c r="B38" s="62"/>
      <c r="C38" s="62"/>
      <c r="D38" s="62"/>
      <c r="E38" s="62"/>
      <c r="F38" s="62"/>
      <c r="G38" s="62"/>
    </row>
  </sheetData>
  <sheetProtection algorithmName="SHA-512" hashValue="fAEV6+YXOGHwfAm5ok8QnRE0HoX0f3alDpdb/xHr7njx2r2NVaAzb38Hym/twVCXX8y0GV8hZpj2CoB9OpsJ4g==" saltValue="4HjP/CZG1oAKRrsOeYlEog==" spinCount="100000" sheet="1" objects="1" scenarios="1"/>
  <mergeCells count="33">
    <mergeCell ref="A38:G38"/>
    <mergeCell ref="A29:G29"/>
    <mergeCell ref="A30:G30"/>
    <mergeCell ref="A34:G34"/>
    <mergeCell ref="A35:G35"/>
    <mergeCell ref="A36:G36"/>
    <mergeCell ref="A37:G37"/>
    <mergeCell ref="A26:G26"/>
    <mergeCell ref="A27:G27"/>
    <mergeCell ref="A28:G28"/>
    <mergeCell ref="A32:G32"/>
    <mergeCell ref="A33:G33"/>
    <mergeCell ref="A31:G31"/>
    <mergeCell ref="A2:G2"/>
    <mergeCell ref="A1:C1"/>
    <mergeCell ref="A3:G3"/>
    <mergeCell ref="A13:G13"/>
    <mergeCell ref="A14:G14"/>
    <mergeCell ref="A4:G4"/>
    <mergeCell ref="A9:G9"/>
    <mergeCell ref="A10:G10"/>
    <mergeCell ref="A11:G11"/>
    <mergeCell ref="A15:G15"/>
    <mergeCell ref="A18:G18"/>
    <mergeCell ref="A22:G22"/>
    <mergeCell ref="A25:G25"/>
    <mergeCell ref="A16:G16"/>
    <mergeCell ref="A17:G17"/>
    <mergeCell ref="A19:G19"/>
    <mergeCell ref="A20:G20"/>
    <mergeCell ref="A21:G21"/>
    <mergeCell ref="A23:G23"/>
    <mergeCell ref="A24:G24"/>
  </mergeCells>
  <dataValidations count="3">
    <dataValidation type="list" allowBlank="1" showInputMessage="1" showErrorMessage="1" sqref="D1" xr:uid="{00000000-0002-0000-0000-000000000000}">
      <formula1>"1,2,3,4,5,6,7,8,9,10,11,12,13,14,15,16,17,18,19,20,21,22,23,24,25,26,27,28,29,30,31"</formula1>
    </dataValidation>
    <dataValidation type="list" allowBlank="1" showInputMessage="1" showErrorMessage="1" sqref="E1" xr:uid="{00000000-0002-0000-0000-000001000000}">
      <formula1>"فروردین,اردیبهشت,خرداد,تیر,مرداد,شهریور,مهر,آبان,آذر,دی,بهمن,اسفند"</formula1>
    </dataValidation>
    <dataValidation type="list" allowBlank="1" showInputMessage="1" showErrorMessage="1" sqref="F1" xr:uid="{00000000-0002-0000-0000-000002000000}">
      <formula1>"1401,1402,1403,1404,1405"</formula1>
    </dataValidation>
  </dataValidations>
  <hyperlinks>
    <hyperlink ref="A11:G11" r:id="rId1" display="لینک آموزش تکمیل پیشفاکتور" xr:uid="{00000000-0004-0000-0000-000000000000}"/>
  </hyperlinks>
  <printOptions horizontalCentered="1"/>
  <pageMargins left="0.39" right="0.34" top="0.86" bottom="0.46" header="0.08" footer="0.16"/>
  <pageSetup paperSize="9" orientation="portrait" r:id="rId2"/>
  <headerFooter>
    <oddHeader>&amp;L&amp;G&amp;C&amp;"B Zar,Regular"توضیحات شرکت ایران ماشین حساب&amp;"B Zar,Bold"&amp;9www.IranCalculator.com&amp;R&amp;"B Titr,Regular"خریداری محصولات</oddHeader>
    <oddFooter>&amp;C&amp;"B Zar,Regular"صفحه &amp;P از &amp;N</oddFooter>
  </headerFooter>
  <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05"/>
  <sheetViews>
    <sheetView showGridLines="0" showRowColHeaders="0" rightToLeft="1" tabSelected="1" showRuler="0" zoomScale="110" zoomScalePageLayoutView="110" workbookViewId="0">
      <pane ySplit="1" topLeftCell="A2" activePane="bottomLeft" state="frozen"/>
      <selection pane="bottomLeft" activeCell="G2" sqref="G2"/>
    </sheetView>
  </sheetViews>
  <sheetFormatPr defaultRowHeight="19.05" x14ac:dyDescent="0.6"/>
  <cols>
    <col min="1" max="1" width="5.625" customWidth="1"/>
    <col min="2" max="2" width="7.375" customWidth="1"/>
    <col min="3" max="3" width="19.125" customWidth="1"/>
    <col min="4" max="4" width="16.5" customWidth="1"/>
    <col min="5" max="5" width="32" customWidth="1"/>
    <col min="6" max="6" width="8.375" customWidth="1"/>
    <col min="7" max="7" width="8.5" customWidth="1"/>
    <col min="8" max="8" width="8.5" style="6" hidden="1" customWidth="1"/>
    <col min="9" max="9" width="8.5" style="5" hidden="1" customWidth="1"/>
    <col min="10" max="11" width="8.5" hidden="1" customWidth="1"/>
    <col min="12" max="12" width="9" hidden="1" customWidth="1"/>
  </cols>
  <sheetData>
    <row r="1" spans="1:12" ht="30.1" customHeight="1" x14ac:dyDescent="0.6">
      <c r="A1" s="3" t="s">
        <v>0</v>
      </c>
      <c r="B1" s="1" t="s">
        <v>1</v>
      </c>
      <c r="C1" s="79" t="s">
        <v>2</v>
      </c>
      <c r="D1" s="79"/>
      <c r="E1" s="79"/>
      <c r="F1" s="29" t="s">
        <v>148</v>
      </c>
      <c r="G1" s="29" t="s">
        <v>147</v>
      </c>
      <c r="I1" s="7"/>
    </row>
    <row r="2" spans="1:12" ht="21.1" x14ac:dyDescent="0.6">
      <c r="A2" s="21">
        <f>COUNT(A3:A6)</f>
        <v>0</v>
      </c>
      <c r="B2" s="66" t="s">
        <v>4</v>
      </c>
      <c r="C2" s="66"/>
      <c r="D2" s="66"/>
      <c r="E2" s="66"/>
      <c r="F2" s="67"/>
      <c r="G2" s="18" t="s">
        <v>6</v>
      </c>
      <c r="I2" s="7"/>
    </row>
    <row r="3" spans="1:12" x14ac:dyDescent="0.25">
      <c r="A3" s="3" t="str">
        <f>IF(I3="","",IF(F3="انتخاب شده","",COUNT($I$2:I3)))</f>
        <v/>
      </c>
      <c r="B3" s="2" t="s">
        <v>5</v>
      </c>
      <c r="C3" s="65" t="s">
        <v>180</v>
      </c>
      <c r="D3" s="65"/>
      <c r="E3" s="65"/>
      <c r="F3" s="3">
        <f>L3</f>
        <v>60000</v>
      </c>
      <c r="G3" s="4" t="s">
        <v>66</v>
      </c>
      <c r="H3" s="5" t="str">
        <f>IF(OR(G3="بلی",AND($G$2="بلی",G3="-")),F3,"")</f>
        <v/>
      </c>
      <c r="I3" s="5" t="str">
        <f>IF(AND(H3&lt;&gt;"انتخاب شده",OR(G3="بلی",AND($G$2="بلی",G3="-"))),ROW(),"")</f>
        <v/>
      </c>
      <c r="K3" s="5">
        <v>18750</v>
      </c>
      <c r="L3">
        <f>ROUNDUP(3*K3,-4)</f>
        <v>60000</v>
      </c>
    </row>
    <row r="4" spans="1:12" x14ac:dyDescent="0.25">
      <c r="A4" s="3" t="str">
        <f>IF(I4="","",IF(F4="انتخاب شده","",COUNT($I$2:I4)))</f>
        <v/>
      </c>
      <c r="B4" s="2" t="s">
        <v>7</v>
      </c>
      <c r="C4" s="65" t="s">
        <v>181</v>
      </c>
      <c r="D4" s="65"/>
      <c r="E4" s="65"/>
      <c r="F4" s="3">
        <f t="shared" ref="F4:F12" si="0">L4</f>
        <v>120000</v>
      </c>
      <c r="G4" s="4" t="s">
        <v>66</v>
      </c>
      <c r="H4" s="5" t="str">
        <f t="shared" ref="H4:H6" si="1">IF(OR(G4="بلی",AND($G$2="بلی",G4="-")),F4,"")</f>
        <v/>
      </c>
      <c r="I4" s="5" t="str">
        <f t="shared" ref="I4:I6" si="2">IF(AND(H4&lt;&gt;"انتخاب شده",OR(G4="بلی",AND($G$2="بلی",G4="-"))),ROW(),"")</f>
        <v/>
      </c>
      <c r="K4" s="5">
        <v>37500</v>
      </c>
      <c r="L4">
        <f t="shared" ref="L4:L67" si="3">ROUNDUP(3*K4,-4)</f>
        <v>120000</v>
      </c>
    </row>
    <row r="5" spans="1:12" x14ac:dyDescent="0.25">
      <c r="A5" s="3" t="str">
        <f>IF(I5="","",IF(F5="انتخاب شده","",COUNT($I$2:I5)))</f>
        <v/>
      </c>
      <c r="B5" s="46" t="str">
        <f>B14</f>
        <v>CSA1</v>
      </c>
      <c r="C5" s="68" t="str">
        <f>C14</f>
        <v>برنامه آنالیز خرپا به روش تعادل نیروها (Truss_Jo)</v>
      </c>
      <c r="D5" s="68"/>
      <c r="E5" s="68"/>
      <c r="F5" s="3">
        <f t="shared" si="0"/>
        <v>120000</v>
      </c>
      <c r="G5" s="4" t="s">
        <v>66</v>
      </c>
      <c r="H5" s="5" t="str">
        <f t="shared" si="1"/>
        <v/>
      </c>
      <c r="I5" s="5" t="str">
        <f t="shared" si="2"/>
        <v/>
      </c>
      <c r="K5" s="5">
        <v>37500</v>
      </c>
      <c r="L5">
        <f t="shared" si="3"/>
        <v>120000</v>
      </c>
    </row>
    <row r="6" spans="1:12" x14ac:dyDescent="0.25">
      <c r="A6" s="3" t="str">
        <f>IF(I6="","",IF(F6="انتخاب شده","",COUNT($I$2:I6)))</f>
        <v/>
      </c>
      <c r="B6" s="46" t="str">
        <f>B15</f>
        <v>CSA2</v>
      </c>
      <c r="C6" s="80" t="str">
        <f>C15</f>
        <v>آنالیز تیرهای متداول (معین و نامعین) (Beam)</v>
      </c>
      <c r="D6" s="81"/>
      <c r="E6" s="82"/>
      <c r="F6" s="3">
        <f t="shared" si="0"/>
        <v>340000</v>
      </c>
      <c r="G6" s="4" t="s">
        <v>66</v>
      </c>
      <c r="H6" s="5" t="str">
        <f t="shared" si="1"/>
        <v/>
      </c>
      <c r="I6" s="5" t="str">
        <f t="shared" si="2"/>
        <v/>
      </c>
      <c r="K6" s="5">
        <v>112500</v>
      </c>
      <c r="L6">
        <f t="shared" si="3"/>
        <v>340000</v>
      </c>
    </row>
    <row r="7" spans="1:12" ht="21.1" x14ac:dyDescent="0.25">
      <c r="A7" s="21">
        <f>COUNT(A8:A12)</f>
        <v>0</v>
      </c>
      <c r="B7" s="66" t="s">
        <v>8</v>
      </c>
      <c r="C7" s="66"/>
      <c r="D7" s="66"/>
      <c r="E7" s="66"/>
      <c r="F7" s="67"/>
      <c r="G7" s="18" t="s">
        <v>6</v>
      </c>
      <c r="H7" s="5"/>
      <c r="K7" s="5"/>
      <c r="L7">
        <f t="shared" si="3"/>
        <v>0</v>
      </c>
    </row>
    <row r="8" spans="1:12" x14ac:dyDescent="0.25">
      <c r="A8" s="3" t="str">
        <f>IF(I8="","",IF(F8="انتخاب شده","",COUNT($I$2:I8)))</f>
        <v/>
      </c>
      <c r="B8" s="46" t="s">
        <v>9</v>
      </c>
      <c r="C8" s="68" t="s">
        <v>184</v>
      </c>
      <c r="D8" s="68"/>
      <c r="E8" s="68"/>
      <c r="F8" s="3">
        <f t="shared" si="0"/>
        <v>130000</v>
      </c>
      <c r="G8" s="4" t="s">
        <v>66</v>
      </c>
      <c r="H8" s="5" t="str">
        <f>IF(OR(G8="بلی",AND($G$7="بلی",G8="-")),F8,"")</f>
        <v/>
      </c>
      <c r="I8" s="5" t="str">
        <f>IF(AND(H8&lt;&gt;"انتخاب شده",OR(G8="بلی",AND($G$7="بلی",G8="-"))),ROW(),"")</f>
        <v/>
      </c>
      <c r="K8" s="5">
        <v>41250</v>
      </c>
      <c r="L8">
        <f t="shared" si="3"/>
        <v>130000</v>
      </c>
    </row>
    <row r="9" spans="1:12" x14ac:dyDescent="0.25">
      <c r="A9" s="3" t="str">
        <f>IF(I9="","",IF(F9="انتخاب شده","",COUNT($I$2:I9)))</f>
        <v/>
      </c>
      <c r="B9" s="46" t="s">
        <v>10</v>
      </c>
      <c r="C9" s="68" t="s">
        <v>234</v>
      </c>
      <c r="D9" s="68"/>
      <c r="E9" s="68"/>
      <c r="F9" s="3">
        <f t="shared" si="0"/>
        <v>90000</v>
      </c>
      <c r="G9" s="4" t="s">
        <v>66</v>
      </c>
      <c r="H9" s="5" t="str">
        <f t="shared" ref="H9:H12" si="4">IF(OR(G9="بلی",AND($G$7="بلی",G9="-")),F9,"")</f>
        <v/>
      </c>
      <c r="I9" s="5" t="str">
        <f t="shared" ref="I9:I12" si="5">IF(AND(H9&lt;&gt;"انتخاب شده",OR(G9="بلی",AND($G$7="بلی",G9="-"))),ROW(),"")</f>
        <v/>
      </c>
      <c r="K9" s="5">
        <v>30000</v>
      </c>
      <c r="L9">
        <f t="shared" si="3"/>
        <v>90000</v>
      </c>
    </row>
    <row r="10" spans="1:12" x14ac:dyDescent="0.25">
      <c r="A10" s="3" t="str">
        <f>IF(I10="","",IF(F10="انتخاب شده","",COUNT($I$2:I10)))</f>
        <v/>
      </c>
      <c r="B10" s="2" t="s">
        <v>11</v>
      </c>
      <c r="C10" s="65" t="s">
        <v>185</v>
      </c>
      <c r="D10" s="65"/>
      <c r="E10" s="65"/>
      <c r="F10" s="3">
        <f t="shared" si="0"/>
        <v>90000</v>
      </c>
      <c r="G10" s="4" t="s">
        <v>66</v>
      </c>
      <c r="H10" s="5" t="str">
        <f t="shared" si="4"/>
        <v/>
      </c>
      <c r="I10" s="5" t="str">
        <f t="shared" si="5"/>
        <v/>
      </c>
      <c r="K10" s="5">
        <v>30000</v>
      </c>
      <c r="L10">
        <f t="shared" si="3"/>
        <v>90000</v>
      </c>
    </row>
    <row r="11" spans="1:12" x14ac:dyDescent="0.25">
      <c r="A11" s="3" t="str">
        <f>IF(I11="","",IF(F11="انتخاب شده","",COUNT($I$2:I11)))</f>
        <v/>
      </c>
      <c r="B11" s="2" t="s">
        <v>12</v>
      </c>
      <c r="C11" s="65" t="s">
        <v>186</v>
      </c>
      <c r="D11" s="65"/>
      <c r="E11" s="65"/>
      <c r="F11" s="3">
        <f t="shared" si="0"/>
        <v>120000</v>
      </c>
      <c r="G11" s="4" t="s">
        <v>66</v>
      </c>
      <c r="H11" s="5" t="str">
        <f t="shared" si="4"/>
        <v/>
      </c>
      <c r="I11" s="5" t="str">
        <f t="shared" si="5"/>
        <v/>
      </c>
      <c r="K11" s="5">
        <v>37500</v>
      </c>
      <c r="L11">
        <f t="shared" si="3"/>
        <v>120000</v>
      </c>
    </row>
    <row r="12" spans="1:12" x14ac:dyDescent="0.25">
      <c r="A12" s="3" t="str">
        <f>IF(I12="","",IF(F12="انتخاب شده","",COUNT($I$2:I12)))</f>
        <v/>
      </c>
      <c r="B12" s="2" t="s">
        <v>13</v>
      </c>
      <c r="C12" s="65" t="s">
        <v>187</v>
      </c>
      <c r="D12" s="65"/>
      <c r="E12" s="65"/>
      <c r="F12" s="3">
        <f t="shared" si="0"/>
        <v>80000</v>
      </c>
      <c r="G12" s="4" t="s">
        <v>66</v>
      </c>
      <c r="H12" s="5" t="str">
        <f t="shared" si="4"/>
        <v/>
      </c>
      <c r="I12" s="5" t="str">
        <f t="shared" si="5"/>
        <v/>
      </c>
      <c r="K12" s="5">
        <v>26250</v>
      </c>
      <c r="L12">
        <f t="shared" si="3"/>
        <v>80000</v>
      </c>
    </row>
    <row r="13" spans="1:12" ht="21.1" x14ac:dyDescent="0.6">
      <c r="A13" s="21">
        <f>COUNT(A14:A15)</f>
        <v>0</v>
      </c>
      <c r="B13" s="66" t="s">
        <v>83</v>
      </c>
      <c r="C13" s="66"/>
      <c r="D13" s="66"/>
      <c r="E13" s="66"/>
      <c r="F13" s="67"/>
      <c r="G13" s="18" t="s">
        <v>6</v>
      </c>
      <c r="I13" s="7"/>
      <c r="K13" s="6"/>
      <c r="L13">
        <f t="shared" si="3"/>
        <v>0</v>
      </c>
    </row>
    <row r="14" spans="1:12" x14ac:dyDescent="0.25">
      <c r="A14" s="3" t="str">
        <f>IF(I14="","",IF(F14="انتخاب شده","",COUNT($I$2:I14)))</f>
        <v/>
      </c>
      <c r="B14" s="46" t="s">
        <v>81</v>
      </c>
      <c r="C14" s="68" t="s">
        <v>182</v>
      </c>
      <c r="D14" s="68"/>
      <c r="E14" s="68"/>
      <c r="F14" s="3">
        <f>IF(OR($G5="بلی",$G$2="بلی"),"انتخاب شده",$F5)</f>
        <v>120000</v>
      </c>
      <c r="G14" s="4" t="s">
        <v>66</v>
      </c>
      <c r="H14" s="5" t="str">
        <f>IF(OR(G14="بلی",AND($G$13="بلی",G14="-")),F14,"")</f>
        <v/>
      </c>
      <c r="I14" s="5" t="str">
        <f>IF(AND(H14&lt;&gt;"انتخاب شده",OR(G14="بلی",AND($G$13="بلی",G14="-"))),ROW(),"")</f>
        <v/>
      </c>
      <c r="K14" s="5">
        <v>37500</v>
      </c>
      <c r="L14">
        <f t="shared" si="3"/>
        <v>120000</v>
      </c>
    </row>
    <row r="15" spans="1:12" x14ac:dyDescent="0.25">
      <c r="A15" s="3" t="str">
        <f>IF(I15="","",IF(F15="انتخاب شده","",COUNT($I$2:I15)))</f>
        <v/>
      </c>
      <c r="B15" s="46" t="s">
        <v>82</v>
      </c>
      <c r="C15" s="68" t="s">
        <v>183</v>
      </c>
      <c r="D15" s="68"/>
      <c r="E15" s="68"/>
      <c r="F15" s="3">
        <f>IF(OR($G6="بلی",$G$2="بلی"),"انتخاب شده",$F6)</f>
        <v>340000</v>
      </c>
      <c r="G15" s="4" t="s">
        <v>66</v>
      </c>
      <c r="H15" s="5" t="str">
        <f>IF(OR(G15="بلی",AND($G$13="بلی",G15="-")),F15,"")</f>
        <v/>
      </c>
      <c r="I15" s="5" t="str">
        <f>IF(AND(H15&lt;&gt;"انتخاب شده",OR(G15="بلی",AND($G$13="بلی",G15="-"))),ROW(),"")</f>
        <v/>
      </c>
      <c r="K15" s="5">
        <v>112500</v>
      </c>
      <c r="L15">
        <f t="shared" si="3"/>
        <v>340000</v>
      </c>
    </row>
    <row r="16" spans="1:12" ht="21.1" x14ac:dyDescent="0.25">
      <c r="A16" s="21">
        <f>COUNT(A17:A23)</f>
        <v>0</v>
      </c>
      <c r="B16" s="66" t="s">
        <v>14</v>
      </c>
      <c r="C16" s="66"/>
      <c r="D16" s="66"/>
      <c r="E16" s="66"/>
      <c r="F16" s="67"/>
      <c r="G16" s="18" t="s">
        <v>6</v>
      </c>
      <c r="H16" s="5"/>
      <c r="K16" s="5"/>
      <c r="L16">
        <f t="shared" si="3"/>
        <v>0</v>
      </c>
    </row>
    <row r="17" spans="1:12" x14ac:dyDescent="0.25">
      <c r="A17" s="3" t="str">
        <f>IF(I17="","",IF(F17="انتخاب شده","",COUNT($I$2:I17)))</f>
        <v/>
      </c>
      <c r="B17" s="2" t="s">
        <v>15</v>
      </c>
      <c r="C17" s="65" t="s">
        <v>188</v>
      </c>
      <c r="D17" s="65"/>
      <c r="E17" s="65"/>
      <c r="F17" s="3">
        <f t="shared" ref="F17:F18" si="6">L17</f>
        <v>130000</v>
      </c>
      <c r="G17" s="4" t="s">
        <v>66</v>
      </c>
      <c r="H17" s="5" t="str">
        <f>IF(OR(G17="بلی",AND($G$16="بلی",G17="-")),F17,"")</f>
        <v/>
      </c>
      <c r="I17" s="5" t="str">
        <f>IF(AND(H17&lt;&gt;"انتخاب شده",OR(G17="بلی",AND($G$16="بلی",G17="-"))),ROW(),"")</f>
        <v/>
      </c>
      <c r="K17" s="5">
        <v>41250</v>
      </c>
      <c r="L17">
        <f t="shared" si="3"/>
        <v>130000</v>
      </c>
    </row>
    <row r="18" spans="1:12" x14ac:dyDescent="0.25">
      <c r="A18" s="3" t="str">
        <f>IF(I18="","",IF(F18="انتخاب شده","",COUNT($I$2:I18)))</f>
        <v/>
      </c>
      <c r="B18" s="2" t="s">
        <v>16</v>
      </c>
      <c r="C18" s="65" t="s">
        <v>189</v>
      </c>
      <c r="D18" s="65"/>
      <c r="E18" s="65"/>
      <c r="F18" s="3">
        <f t="shared" si="6"/>
        <v>130000</v>
      </c>
      <c r="G18" s="4" t="s">
        <v>66</v>
      </c>
      <c r="H18" s="5" t="str">
        <f t="shared" ref="H18:H23" si="7">IF(OR(G18="بلی",AND($G$16="بلی",G18="-")),F18,"")</f>
        <v/>
      </c>
      <c r="I18" s="5" t="str">
        <f t="shared" ref="I18:I23" si="8">IF(AND(H18&lt;&gt;"انتخاب شده",OR(G18="بلی",AND($G$16="بلی",G18="-"))),ROW(),"")</f>
        <v/>
      </c>
      <c r="K18" s="5">
        <v>42500</v>
      </c>
      <c r="L18">
        <f t="shared" si="3"/>
        <v>130000</v>
      </c>
    </row>
    <row r="19" spans="1:12" x14ac:dyDescent="0.25">
      <c r="A19" s="3" t="str">
        <f>IF(I19="","",IF(F19="انتخاب شده","",COUNT($I$2:I19)))</f>
        <v/>
      </c>
      <c r="B19" s="46" t="str">
        <f>B8</f>
        <v>CMM1</v>
      </c>
      <c r="C19" s="68" t="str">
        <f>C8</f>
        <v>برنامه ترسیم دایره موهر (Mohr)</v>
      </c>
      <c r="D19" s="68"/>
      <c r="E19" s="68"/>
      <c r="F19" s="3">
        <f>IF(OR($G8="بلی",$G$7="بلی"),"انتخاب شده",$F8)</f>
        <v>130000</v>
      </c>
      <c r="G19" s="4" t="s">
        <v>66</v>
      </c>
      <c r="H19" s="5" t="str">
        <f>IF(OR(G19="بلی",AND($G$16="بلی",G19="-")),F19,"")</f>
        <v/>
      </c>
      <c r="I19" s="5" t="str">
        <f t="shared" si="8"/>
        <v/>
      </c>
      <c r="K19" s="5">
        <v>41250</v>
      </c>
      <c r="L19">
        <f t="shared" si="3"/>
        <v>130000</v>
      </c>
    </row>
    <row r="20" spans="1:12" x14ac:dyDescent="0.25">
      <c r="A20" s="3" t="str">
        <f>IF(I20="","",IF(F20="انتخاب شده","",COUNT($I$2:I20)))</f>
        <v/>
      </c>
      <c r="B20" s="46" t="str">
        <f>B9</f>
        <v>CMM2</v>
      </c>
      <c r="C20" s="68" t="str">
        <f>C9</f>
        <v>برنامه محاسبه تبدیلات تانسور تنش (Stress_M)</v>
      </c>
      <c r="D20" s="68"/>
      <c r="E20" s="68"/>
      <c r="F20" s="3">
        <f>IF(OR($G9="بلی",$G$7="بلی"),"انتخاب شده",$F9)</f>
        <v>90000</v>
      </c>
      <c r="G20" s="4" t="s">
        <v>66</v>
      </c>
      <c r="H20" s="5" t="str">
        <f t="shared" si="7"/>
        <v/>
      </c>
      <c r="I20" s="5" t="str">
        <f t="shared" si="8"/>
        <v/>
      </c>
      <c r="K20" s="5">
        <v>30000</v>
      </c>
      <c r="L20">
        <f t="shared" si="3"/>
        <v>90000</v>
      </c>
    </row>
    <row r="21" spans="1:12" ht="21.1" x14ac:dyDescent="0.25">
      <c r="A21" s="3" t="str">
        <f>IF(I21="","",IF(F21="انتخاب شده","",COUNT($I$2:I21)))</f>
        <v/>
      </c>
      <c r="B21" s="2" t="s">
        <v>17</v>
      </c>
      <c r="C21" s="65" t="s">
        <v>192</v>
      </c>
      <c r="D21" s="65"/>
      <c r="E21" s="65"/>
      <c r="F21" s="3">
        <f t="shared" ref="F21:F23" si="9">L21</f>
        <v>90000</v>
      </c>
      <c r="G21" s="4" t="s">
        <v>66</v>
      </c>
      <c r="H21" s="5" t="str">
        <f>IF(OR(G21="بلی",AND($G$16="بلی",G21="-")),F21,"")</f>
        <v/>
      </c>
      <c r="I21" s="5" t="str">
        <f t="shared" si="8"/>
        <v/>
      </c>
      <c r="K21" s="5">
        <v>30000</v>
      </c>
      <c r="L21">
        <f t="shared" si="3"/>
        <v>90000</v>
      </c>
    </row>
    <row r="22" spans="1:12" x14ac:dyDescent="0.25">
      <c r="A22" s="3" t="str">
        <f>IF(I22="","",IF(F22="انتخاب شده","",COUNT($I$2:I22)))</f>
        <v/>
      </c>
      <c r="B22" s="2" t="s">
        <v>86</v>
      </c>
      <c r="C22" s="65" t="s">
        <v>190</v>
      </c>
      <c r="D22" s="65"/>
      <c r="E22" s="65"/>
      <c r="F22" s="3">
        <f t="shared" si="9"/>
        <v>180000</v>
      </c>
      <c r="G22" s="4" t="s">
        <v>66</v>
      </c>
      <c r="H22" s="5" t="str">
        <f t="shared" si="7"/>
        <v/>
      </c>
      <c r="I22" s="5" t="str">
        <f t="shared" si="8"/>
        <v/>
      </c>
      <c r="K22" s="5">
        <v>60000</v>
      </c>
      <c r="L22">
        <f t="shared" si="3"/>
        <v>180000</v>
      </c>
    </row>
    <row r="23" spans="1:12" x14ac:dyDescent="0.25">
      <c r="A23" s="3" t="str">
        <f>IF(I23="","",IF(F23="انتخاب شده","",COUNT($I$2:I23)))</f>
        <v/>
      </c>
      <c r="B23" s="2" t="s">
        <v>88</v>
      </c>
      <c r="C23" s="65" t="s">
        <v>191</v>
      </c>
      <c r="D23" s="65"/>
      <c r="E23" s="65"/>
      <c r="F23" s="3">
        <f t="shared" si="9"/>
        <v>230000</v>
      </c>
      <c r="G23" s="4" t="s">
        <v>66</v>
      </c>
      <c r="H23" s="5" t="str">
        <f t="shared" si="7"/>
        <v/>
      </c>
      <c r="I23" s="5" t="str">
        <f t="shared" si="8"/>
        <v/>
      </c>
      <c r="K23" s="5">
        <v>75000</v>
      </c>
      <c r="L23">
        <f t="shared" si="3"/>
        <v>230000</v>
      </c>
    </row>
    <row r="24" spans="1:12" ht="21.1" x14ac:dyDescent="0.25">
      <c r="A24" s="21">
        <f>COUNT(A25:A33)</f>
        <v>0</v>
      </c>
      <c r="B24" s="66" t="s">
        <v>18</v>
      </c>
      <c r="C24" s="66"/>
      <c r="D24" s="66"/>
      <c r="E24" s="66"/>
      <c r="F24" s="67"/>
      <c r="G24" s="18" t="s">
        <v>6</v>
      </c>
      <c r="H24" s="5"/>
      <c r="K24" s="5"/>
      <c r="L24">
        <f t="shared" si="3"/>
        <v>0</v>
      </c>
    </row>
    <row r="25" spans="1:12" x14ac:dyDescent="0.25">
      <c r="A25" s="3" t="str">
        <f>IF(I25="","",IF(F25="انتخاب شده","",COUNT($I$2:I25)))</f>
        <v/>
      </c>
      <c r="B25" s="2" t="s">
        <v>19</v>
      </c>
      <c r="C25" s="65" t="s">
        <v>193</v>
      </c>
      <c r="D25" s="65"/>
      <c r="E25" s="65"/>
      <c r="F25" s="3">
        <f t="shared" ref="F25:F33" si="10">L25</f>
        <v>230000</v>
      </c>
      <c r="G25" s="4" t="s">
        <v>66</v>
      </c>
      <c r="H25" s="5" t="str">
        <f>IF(OR(G25="بلی",AND($G$24="بلی",G25="-")),F25,"")</f>
        <v/>
      </c>
      <c r="I25" s="5" t="str">
        <f>IF(AND(H25&lt;&gt;"انتخاب شده",OR(G25="بلی",AND($G$24="بلی",G25="-"))),ROW(),"")</f>
        <v/>
      </c>
      <c r="K25" s="5">
        <v>75000</v>
      </c>
      <c r="L25">
        <f t="shared" si="3"/>
        <v>230000</v>
      </c>
    </row>
    <row r="26" spans="1:12" x14ac:dyDescent="0.25">
      <c r="A26" s="3" t="str">
        <f>IF(I26="","",IF(F26="انتخاب شده","",COUNT($I$2:I26)))</f>
        <v/>
      </c>
      <c r="B26" s="2" t="s">
        <v>20</v>
      </c>
      <c r="C26" s="65" t="s">
        <v>194</v>
      </c>
      <c r="D26" s="65"/>
      <c r="E26" s="65"/>
      <c r="F26" s="3">
        <f t="shared" si="10"/>
        <v>120000</v>
      </c>
      <c r="G26" s="4" t="s">
        <v>66</v>
      </c>
      <c r="H26" s="5" t="str">
        <f t="shared" ref="H26:H33" si="11">IF(OR(G26="بلی",AND($G$24="بلی",G26="-")),F26,"")</f>
        <v/>
      </c>
      <c r="I26" s="5" t="str">
        <f t="shared" ref="I26:I33" si="12">IF(AND(H26&lt;&gt;"انتخاب شده",OR(G26="بلی",AND($G$24="بلی",G26="-"))),ROW(),"")</f>
        <v/>
      </c>
      <c r="K26" s="5">
        <v>37500</v>
      </c>
      <c r="L26">
        <f t="shared" si="3"/>
        <v>120000</v>
      </c>
    </row>
    <row r="27" spans="1:12" x14ac:dyDescent="0.25">
      <c r="A27" s="3" t="str">
        <f>IF(I27="","",IF(F27="انتخاب شده","",COUNT($I$2:I27)))</f>
        <v/>
      </c>
      <c r="B27" s="2" t="s">
        <v>21</v>
      </c>
      <c r="C27" s="65" t="s">
        <v>195</v>
      </c>
      <c r="D27" s="65"/>
      <c r="E27" s="65"/>
      <c r="F27" s="3">
        <f t="shared" si="10"/>
        <v>230000</v>
      </c>
      <c r="G27" s="4" t="s">
        <v>66</v>
      </c>
      <c r="H27" s="5" t="str">
        <f t="shared" si="11"/>
        <v/>
      </c>
      <c r="I27" s="5" t="str">
        <f t="shared" si="12"/>
        <v/>
      </c>
      <c r="K27" s="5">
        <v>75000</v>
      </c>
      <c r="L27">
        <f t="shared" si="3"/>
        <v>230000</v>
      </c>
    </row>
    <row r="28" spans="1:12" x14ac:dyDescent="0.25">
      <c r="A28" s="3" t="str">
        <f>IF(I28="","",IF(F28="انتخاب شده","",COUNT($I$2:I28)))</f>
        <v/>
      </c>
      <c r="B28" s="2" t="s">
        <v>22</v>
      </c>
      <c r="C28" s="65" t="s">
        <v>196</v>
      </c>
      <c r="D28" s="65"/>
      <c r="E28" s="65"/>
      <c r="F28" s="3">
        <f t="shared" si="10"/>
        <v>250000</v>
      </c>
      <c r="G28" s="4" t="s">
        <v>66</v>
      </c>
      <c r="H28" s="5" t="str">
        <f t="shared" si="11"/>
        <v/>
      </c>
      <c r="I28" s="5" t="str">
        <f t="shared" si="12"/>
        <v/>
      </c>
      <c r="K28" s="5">
        <v>82500</v>
      </c>
      <c r="L28">
        <f t="shared" si="3"/>
        <v>250000</v>
      </c>
    </row>
    <row r="29" spans="1:12" x14ac:dyDescent="0.25">
      <c r="A29" s="3" t="str">
        <f>IF(I29="","",IF(F29="انتخاب شده","",COUNT($I$2:I29)))</f>
        <v/>
      </c>
      <c r="B29" s="2" t="s">
        <v>23</v>
      </c>
      <c r="C29" s="65" t="s">
        <v>197</v>
      </c>
      <c r="D29" s="65"/>
      <c r="E29" s="65"/>
      <c r="F29" s="3">
        <f t="shared" si="10"/>
        <v>140000</v>
      </c>
      <c r="G29" s="4" t="s">
        <v>66</v>
      </c>
      <c r="H29" s="5" t="str">
        <f t="shared" si="11"/>
        <v/>
      </c>
      <c r="I29" s="5" t="str">
        <f t="shared" si="12"/>
        <v/>
      </c>
      <c r="K29" s="5">
        <v>45000</v>
      </c>
      <c r="L29">
        <f t="shared" si="3"/>
        <v>140000</v>
      </c>
    </row>
    <row r="30" spans="1:12" x14ac:dyDescent="0.25">
      <c r="A30" s="3" t="str">
        <f>IF(I30="","",IF(F30="انتخاب شده","",COUNT($I$2:I30)))</f>
        <v/>
      </c>
      <c r="B30" s="2" t="s">
        <v>24</v>
      </c>
      <c r="C30" s="65" t="s">
        <v>262</v>
      </c>
      <c r="D30" s="65"/>
      <c r="E30" s="65"/>
      <c r="F30" s="3">
        <f t="shared" si="10"/>
        <v>120000</v>
      </c>
      <c r="G30" s="4" t="s">
        <v>66</v>
      </c>
      <c r="H30" s="5" t="str">
        <f t="shared" si="11"/>
        <v/>
      </c>
      <c r="I30" s="5" t="str">
        <f t="shared" si="12"/>
        <v/>
      </c>
      <c r="K30" s="5">
        <v>37500</v>
      </c>
      <c r="L30">
        <f t="shared" si="3"/>
        <v>120000</v>
      </c>
    </row>
    <row r="31" spans="1:12" x14ac:dyDescent="0.25">
      <c r="A31" s="3" t="str">
        <f>IF(I31="","",IF(F31="انتخاب شده","",COUNT($I$2:I31)))</f>
        <v/>
      </c>
      <c r="B31" s="2" t="s">
        <v>25</v>
      </c>
      <c r="C31" s="65" t="s">
        <v>198</v>
      </c>
      <c r="D31" s="65"/>
      <c r="E31" s="65"/>
      <c r="F31" s="3">
        <f t="shared" si="10"/>
        <v>140000</v>
      </c>
      <c r="G31" s="4" t="s">
        <v>66</v>
      </c>
      <c r="H31" s="5" t="str">
        <f t="shared" si="11"/>
        <v/>
      </c>
      <c r="I31" s="5" t="str">
        <f t="shared" si="12"/>
        <v/>
      </c>
      <c r="K31" s="5">
        <v>45000</v>
      </c>
      <c r="L31">
        <f t="shared" si="3"/>
        <v>140000</v>
      </c>
    </row>
    <row r="32" spans="1:12" x14ac:dyDescent="0.25">
      <c r="A32" s="3" t="str">
        <f>IF(I32="","",IF(F32="انتخاب شده","",COUNT($I$2:I32)))</f>
        <v/>
      </c>
      <c r="B32" s="2" t="s">
        <v>26</v>
      </c>
      <c r="C32" s="65" t="s">
        <v>199</v>
      </c>
      <c r="D32" s="65"/>
      <c r="E32" s="65"/>
      <c r="F32" s="3">
        <f t="shared" si="10"/>
        <v>160000</v>
      </c>
      <c r="G32" s="4" t="s">
        <v>66</v>
      </c>
      <c r="H32" s="5" t="str">
        <f t="shared" si="11"/>
        <v/>
      </c>
      <c r="I32" s="5" t="str">
        <f t="shared" si="12"/>
        <v/>
      </c>
      <c r="K32" s="5">
        <v>52500</v>
      </c>
      <c r="L32">
        <f t="shared" si="3"/>
        <v>160000</v>
      </c>
    </row>
    <row r="33" spans="1:12" x14ac:dyDescent="0.25">
      <c r="A33" s="3" t="str">
        <f>IF(I33="","",IF(F33="انتخاب شده","",COUNT($I$2:I33)))</f>
        <v/>
      </c>
      <c r="B33" s="2" t="s">
        <v>116</v>
      </c>
      <c r="C33" s="65" t="s">
        <v>200</v>
      </c>
      <c r="D33" s="65"/>
      <c r="E33" s="65"/>
      <c r="F33" s="3">
        <f t="shared" si="10"/>
        <v>120000</v>
      </c>
      <c r="G33" s="4" t="s">
        <v>66</v>
      </c>
      <c r="H33" s="5" t="str">
        <f t="shared" si="11"/>
        <v/>
      </c>
      <c r="I33" s="5" t="str">
        <f t="shared" si="12"/>
        <v/>
      </c>
      <c r="K33" s="5">
        <v>37500</v>
      </c>
      <c r="L33">
        <f t="shared" si="3"/>
        <v>120000</v>
      </c>
    </row>
    <row r="34" spans="1:12" ht="21.1" x14ac:dyDescent="0.6">
      <c r="A34" s="21">
        <f>COUNT(A35:A66)</f>
        <v>0</v>
      </c>
      <c r="B34" s="66" t="s">
        <v>119</v>
      </c>
      <c r="C34" s="66"/>
      <c r="D34" s="66"/>
      <c r="E34" s="66"/>
      <c r="F34" s="67"/>
      <c r="G34" s="18" t="s">
        <v>6</v>
      </c>
      <c r="I34" s="7"/>
      <c r="K34" s="6"/>
      <c r="L34">
        <f t="shared" si="3"/>
        <v>0</v>
      </c>
    </row>
    <row r="35" spans="1:12" x14ac:dyDescent="0.25">
      <c r="A35" s="3" t="str">
        <f>IF(I35="","",IF(F35="انتخاب شده","",COUNT($I$2:I35)))</f>
        <v/>
      </c>
      <c r="B35" s="2" t="s">
        <v>91</v>
      </c>
      <c r="C35" s="65" t="s">
        <v>295</v>
      </c>
      <c r="D35" s="65"/>
      <c r="E35" s="65"/>
      <c r="F35" s="3">
        <f t="shared" ref="F35:F66" si="13">L35</f>
        <v>140000</v>
      </c>
      <c r="G35" s="4" t="s">
        <v>66</v>
      </c>
      <c r="H35" s="5" t="str">
        <f>IF(OR(G35="بلی",AND($G$34="بلی",G35="-")),F35,"")</f>
        <v/>
      </c>
      <c r="I35" s="5" t="str">
        <f>IF(AND(H35&lt;&gt;"انتخاب شده",OR(G35="بلی",AND($G$34="بلی",G35="-"))),ROW(),"")</f>
        <v/>
      </c>
      <c r="K35" s="5">
        <v>45000</v>
      </c>
      <c r="L35">
        <f t="shared" si="3"/>
        <v>140000</v>
      </c>
    </row>
    <row r="36" spans="1:12" x14ac:dyDescent="0.25">
      <c r="A36" s="3" t="str">
        <f>IF(I36="","",IF(F36="انتخاب شده","",COUNT($I$2:I36)))</f>
        <v/>
      </c>
      <c r="B36" s="2" t="s">
        <v>93</v>
      </c>
      <c r="C36" s="65" t="s">
        <v>296</v>
      </c>
      <c r="D36" s="65"/>
      <c r="E36" s="65"/>
      <c r="F36" s="3">
        <f t="shared" si="13"/>
        <v>110000</v>
      </c>
      <c r="G36" s="4" t="s">
        <v>66</v>
      </c>
      <c r="H36" s="5" t="str">
        <f t="shared" ref="H36:H59" si="14">IF(OR(G36="بلی",AND($G$34="بلی",G36="-")),F36,"")</f>
        <v/>
      </c>
      <c r="I36" s="5" t="str">
        <f t="shared" ref="I36:I59" si="15">IF(AND(H36&lt;&gt;"انتخاب شده",OR(G36="بلی",AND($G$34="بلی",G36="-"))),ROW(),"")</f>
        <v/>
      </c>
      <c r="K36" s="5">
        <v>35000</v>
      </c>
      <c r="L36">
        <f t="shared" si="3"/>
        <v>110000</v>
      </c>
    </row>
    <row r="37" spans="1:12" x14ac:dyDescent="0.25">
      <c r="A37" s="3" t="str">
        <f>IF(I37="","",IF(F37="انتخاب شده","",COUNT($I$2:I37)))</f>
        <v/>
      </c>
      <c r="B37" s="2" t="s">
        <v>166</v>
      </c>
      <c r="C37" s="65" t="s">
        <v>297</v>
      </c>
      <c r="D37" s="65"/>
      <c r="E37" s="65"/>
      <c r="F37" s="3">
        <f t="shared" si="13"/>
        <v>120000</v>
      </c>
      <c r="G37" s="4" t="s">
        <v>66</v>
      </c>
      <c r="H37" s="5" t="str">
        <f t="shared" si="14"/>
        <v/>
      </c>
      <c r="I37" s="5" t="str">
        <f t="shared" si="15"/>
        <v/>
      </c>
      <c r="K37" s="5">
        <v>37500</v>
      </c>
      <c r="L37">
        <f t="shared" si="3"/>
        <v>120000</v>
      </c>
    </row>
    <row r="38" spans="1:12" x14ac:dyDescent="0.25">
      <c r="A38" s="3" t="str">
        <f>IF(I38="","",IF(F38="انتخاب شده","",COUNT($I$2:I38)))</f>
        <v/>
      </c>
      <c r="B38" s="2" t="s">
        <v>165</v>
      </c>
      <c r="C38" s="65" t="s">
        <v>298</v>
      </c>
      <c r="D38" s="65"/>
      <c r="E38" s="65"/>
      <c r="F38" s="3">
        <f t="shared" si="13"/>
        <v>120000</v>
      </c>
      <c r="G38" s="4" t="s">
        <v>66</v>
      </c>
      <c r="H38" s="5" t="str">
        <f t="shared" si="14"/>
        <v/>
      </c>
      <c r="I38" s="5" t="str">
        <f t="shared" si="15"/>
        <v/>
      </c>
      <c r="K38" s="5">
        <v>37500</v>
      </c>
      <c r="L38">
        <f t="shared" si="3"/>
        <v>120000</v>
      </c>
    </row>
    <row r="39" spans="1:12" x14ac:dyDescent="0.25">
      <c r="A39" s="3" t="str">
        <f>IF(I39="","",IF(F39="انتخاب شده","",COUNT($I$2:I39)))</f>
        <v/>
      </c>
      <c r="B39" s="2" t="s">
        <v>164</v>
      </c>
      <c r="C39" s="65" t="s">
        <v>299</v>
      </c>
      <c r="D39" s="65"/>
      <c r="E39" s="65"/>
      <c r="F39" s="3">
        <f t="shared" si="13"/>
        <v>90000</v>
      </c>
      <c r="G39" s="4" t="s">
        <v>66</v>
      </c>
      <c r="H39" s="5" t="str">
        <f t="shared" si="14"/>
        <v/>
      </c>
      <c r="I39" s="5" t="str">
        <f t="shared" si="15"/>
        <v/>
      </c>
      <c r="K39" s="5">
        <v>30000</v>
      </c>
      <c r="L39">
        <f t="shared" si="3"/>
        <v>90000</v>
      </c>
    </row>
    <row r="40" spans="1:12" x14ac:dyDescent="0.25">
      <c r="A40" s="3" t="str">
        <f>IF(I40="","",IF(F40="انتخاب شده","",COUNT($I$2:I40)))</f>
        <v/>
      </c>
      <c r="B40" s="2" t="s">
        <v>94</v>
      </c>
      <c r="C40" s="78" t="s">
        <v>300</v>
      </c>
      <c r="D40" s="78"/>
      <c r="E40" s="78"/>
      <c r="F40" s="3">
        <f t="shared" si="13"/>
        <v>120000</v>
      </c>
      <c r="G40" s="4" t="s">
        <v>66</v>
      </c>
      <c r="H40" s="5" t="str">
        <f t="shared" si="14"/>
        <v/>
      </c>
      <c r="I40" s="5" t="str">
        <f t="shared" si="15"/>
        <v/>
      </c>
      <c r="K40" s="5">
        <v>37500</v>
      </c>
      <c r="L40">
        <f t="shared" si="3"/>
        <v>120000</v>
      </c>
    </row>
    <row r="41" spans="1:12" x14ac:dyDescent="0.25">
      <c r="A41" s="3" t="str">
        <f>IF(I41="","",IF(F41="انتخاب شده","",COUNT($I$2:I41)))</f>
        <v/>
      </c>
      <c r="B41" s="2" t="s">
        <v>95</v>
      </c>
      <c r="C41" s="65" t="s">
        <v>301</v>
      </c>
      <c r="D41" s="65"/>
      <c r="E41" s="65"/>
      <c r="F41" s="3">
        <f t="shared" si="13"/>
        <v>140000</v>
      </c>
      <c r="G41" s="4" t="s">
        <v>66</v>
      </c>
      <c r="H41" s="5" t="str">
        <f t="shared" si="14"/>
        <v/>
      </c>
      <c r="I41" s="5" t="str">
        <f t="shared" si="15"/>
        <v/>
      </c>
      <c r="K41" s="5">
        <v>45000</v>
      </c>
      <c r="L41">
        <f t="shared" si="3"/>
        <v>140000</v>
      </c>
    </row>
    <row r="42" spans="1:12" x14ac:dyDescent="0.25">
      <c r="A42" s="3" t="str">
        <f>IF(I42="","",IF(F42="انتخاب شده","",COUNT($I$2:I42)))</f>
        <v/>
      </c>
      <c r="B42" s="2" t="s">
        <v>96</v>
      </c>
      <c r="C42" s="65" t="s">
        <v>302</v>
      </c>
      <c r="D42" s="65"/>
      <c r="E42" s="65"/>
      <c r="F42" s="3">
        <f t="shared" si="13"/>
        <v>110000</v>
      </c>
      <c r="G42" s="4" t="s">
        <v>66</v>
      </c>
      <c r="H42" s="5" t="str">
        <f t="shared" si="14"/>
        <v/>
      </c>
      <c r="I42" s="5" t="str">
        <f t="shared" si="15"/>
        <v/>
      </c>
      <c r="K42" s="5">
        <v>35000</v>
      </c>
      <c r="L42">
        <f t="shared" si="3"/>
        <v>110000</v>
      </c>
    </row>
    <row r="43" spans="1:12" x14ac:dyDescent="0.25">
      <c r="A43" s="3" t="str">
        <f>IF(I43="","",IF(F43="انتخاب شده","",COUNT($I$2:I43)))</f>
        <v/>
      </c>
      <c r="B43" s="2" t="s">
        <v>97</v>
      </c>
      <c r="C43" s="65" t="s">
        <v>303</v>
      </c>
      <c r="D43" s="65"/>
      <c r="E43" s="65"/>
      <c r="F43" s="3">
        <f t="shared" si="13"/>
        <v>110000</v>
      </c>
      <c r="G43" s="4" t="s">
        <v>66</v>
      </c>
      <c r="H43" s="5" t="str">
        <f t="shared" si="14"/>
        <v/>
      </c>
      <c r="I43" s="5" t="str">
        <f t="shared" si="15"/>
        <v/>
      </c>
      <c r="K43" s="5">
        <v>35000</v>
      </c>
      <c r="L43">
        <f t="shared" si="3"/>
        <v>110000</v>
      </c>
    </row>
    <row r="44" spans="1:12" x14ac:dyDescent="0.25">
      <c r="A44" s="3" t="str">
        <f>IF(I44="","",IF(F44="انتخاب شده","",COUNT($I$2:I44)))</f>
        <v/>
      </c>
      <c r="B44" s="2" t="s">
        <v>98</v>
      </c>
      <c r="C44" s="65" t="s">
        <v>304</v>
      </c>
      <c r="D44" s="65"/>
      <c r="E44" s="65"/>
      <c r="F44" s="3">
        <f t="shared" si="13"/>
        <v>120000</v>
      </c>
      <c r="G44" s="4" t="s">
        <v>66</v>
      </c>
      <c r="H44" s="5" t="str">
        <f t="shared" si="14"/>
        <v/>
      </c>
      <c r="I44" s="5" t="str">
        <f t="shared" si="15"/>
        <v/>
      </c>
      <c r="K44" s="5">
        <v>37500</v>
      </c>
      <c r="L44">
        <f t="shared" si="3"/>
        <v>120000</v>
      </c>
    </row>
    <row r="45" spans="1:12" x14ac:dyDescent="0.25">
      <c r="A45" s="3" t="str">
        <f>IF(I45="","",IF(F45="انتخاب شده","",COUNT($I$2:I45)))</f>
        <v/>
      </c>
      <c r="B45" s="2" t="s">
        <v>99</v>
      </c>
      <c r="C45" s="65" t="s">
        <v>305</v>
      </c>
      <c r="D45" s="65"/>
      <c r="E45" s="65"/>
      <c r="F45" s="3">
        <f t="shared" si="13"/>
        <v>120000</v>
      </c>
      <c r="G45" s="4" t="s">
        <v>66</v>
      </c>
      <c r="H45" s="5" t="str">
        <f t="shared" si="14"/>
        <v/>
      </c>
      <c r="I45" s="5" t="str">
        <f t="shared" si="15"/>
        <v/>
      </c>
      <c r="K45" s="5">
        <v>37500</v>
      </c>
      <c r="L45">
        <f t="shared" si="3"/>
        <v>120000</v>
      </c>
    </row>
    <row r="46" spans="1:12" x14ac:dyDescent="0.25">
      <c r="A46" s="3" t="str">
        <f>IF(I46="","",IF(F46="انتخاب شده","",COUNT($I$2:I46)))</f>
        <v/>
      </c>
      <c r="B46" s="2" t="s">
        <v>100</v>
      </c>
      <c r="C46" s="65" t="s">
        <v>306</v>
      </c>
      <c r="D46" s="65"/>
      <c r="E46" s="65"/>
      <c r="F46" s="3">
        <f t="shared" si="13"/>
        <v>110000</v>
      </c>
      <c r="G46" s="4" t="s">
        <v>66</v>
      </c>
      <c r="H46" s="5" t="str">
        <f t="shared" si="14"/>
        <v/>
      </c>
      <c r="I46" s="5" t="str">
        <f t="shared" si="15"/>
        <v/>
      </c>
      <c r="K46" s="5">
        <v>35000</v>
      </c>
      <c r="L46">
        <f t="shared" si="3"/>
        <v>110000</v>
      </c>
    </row>
    <row r="47" spans="1:12" x14ac:dyDescent="0.25">
      <c r="A47" s="3" t="str">
        <f>IF(I47="","",IF(F47="انتخاب شده","",COUNT($I$2:I47)))</f>
        <v/>
      </c>
      <c r="B47" s="2" t="s">
        <v>101</v>
      </c>
      <c r="C47" s="69" t="s">
        <v>307</v>
      </c>
      <c r="D47" s="69"/>
      <c r="E47" s="69"/>
      <c r="F47" s="3">
        <f t="shared" si="13"/>
        <v>140000</v>
      </c>
      <c r="G47" s="4" t="s">
        <v>66</v>
      </c>
      <c r="H47" s="5" t="str">
        <f t="shared" si="14"/>
        <v/>
      </c>
      <c r="I47" s="5" t="str">
        <f t="shared" si="15"/>
        <v/>
      </c>
      <c r="K47" s="5">
        <v>45000</v>
      </c>
      <c r="L47">
        <f t="shared" si="3"/>
        <v>140000</v>
      </c>
    </row>
    <row r="48" spans="1:12" x14ac:dyDescent="0.25">
      <c r="A48" s="3" t="str">
        <f>IF(I48="","",IF(F48="انتخاب شده","",COUNT($I$2:I48)))</f>
        <v/>
      </c>
      <c r="B48" s="2" t="s">
        <v>102</v>
      </c>
      <c r="C48" s="65" t="s">
        <v>308</v>
      </c>
      <c r="D48" s="65"/>
      <c r="E48" s="65"/>
      <c r="F48" s="3">
        <f t="shared" si="13"/>
        <v>120000</v>
      </c>
      <c r="G48" s="4" t="s">
        <v>66</v>
      </c>
      <c r="H48" s="5" t="str">
        <f t="shared" si="14"/>
        <v/>
      </c>
      <c r="I48" s="5" t="str">
        <f t="shared" si="15"/>
        <v/>
      </c>
      <c r="K48" s="5">
        <v>37500</v>
      </c>
      <c r="L48">
        <f t="shared" si="3"/>
        <v>120000</v>
      </c>
    </row>
    <row r="49" spans="1:12" x14ac:dyDescent="0.25">
      <c r="A49" s="3" t="str">
        <f>IF(I49="","",IF(F49="انتخاب شده","",COUNT($I$2:I49)))</f>
        <v/>
      </c>
      <c r="B49" s="2" t="s">
        <v>103</v>
      </c>
      <c r="C49" s="65" t="s">
        <v>309</v>
      </c>
      <c r="D49" s="65"/>
      <c r="E49" s="65"/>
      <c r="F49" s="3">
        <f t="shared" si="13"/>
        <v>140000</v>
      </c>
      <c r="G49" s="4" t="s">
        <v>66</v>
      </c>
      <c r="H49" s="5" t="str">
        <f t="shared" si="14"/>
        <v/>
      </c>
      <c r="I49" s="5" t="str">
        <f t="shared" si="15"/>
        <v/>
      </c>
      <c r="K49" s="5">
        <v>45000</v>
      </c>
      <c r="L49">
        <f t="shared" si="3"/>
        <v>140000</v>
      </c>
    </row>
    <row r="50" spans="1:12" x14ac:dyDescent="0.25">
      <c r="A50" s="3" t="str">
        <f>IF(I50="","",IF(F50="انتخاب شده","",COUNT($I$2:I50)))</f>
        <v/>
      </c>
      <c r="B50" s="2" t="s">
        <v>110</v>
      </c>
      <c r="C50" s="65" t="s">
        <v>310</v>
      </c>
      <c r="D50" s="65"/>
      <c r="E50" s="65"/>
      <c r="F50" s="3">
        <f t="shared" si="13"/>
        <v>140000</v>
      </c>
      <c r="G50" s="4" t="s">
        <v>66</v>
      </c>
      <c r="H50" s="5" t="str">
        <f t="shared" si="14"/>
        <v/>
      </c>
      <c r="I50" s="5" t="str">
        <f t="shared" si="15"/>
        <v/>
      </c>
      <c r="K50" s="5">
        <v>45000</v>
      </c>
      <c r="L50">
        <f t="shared" si="3"/>
        <v>140000</v>
      </c>
    </row>
    <row r="51" spans="1:12" x14ac:dyDescent="0.25">
      <c r="A51" s="3" t="str">
        <f>IF(I51="","",IF(F51="انتخاب شده","",COUNT($I$2:I51)))</f>
        <v/>
      </c>
      <c r="B51" s="2" t="s">
        <v>111</v>
      </c>
      <c r="C51" s="65" t="s">
        <v>311</v>
      </c>
      <c r="D51" s="65"/>
      <c r="E51" s="65"/>
      <c r="F51" s="3">
        <f t="shared" si="13"/>
        <v>120000</v>
      </c>
      <c r="G51" s="4" t="s">
        <v>66</v>
      </c>
      <c r="H51" s="5" t="str">
        <f t="shared" si="14"/>
        <v/>
      </c>
      <c r="I51" s="5" t="str">
        <f t="shared" si="15"/>
        <v/>
      </c>
      <c r="K51" s="5">
        <v>37500</v>
      </c>
      <c r="L51">
        <f t="shared" si="3"/>
        <v>120000</v>
      </c>
    </row>
    <row r="52" spans="1:12" x14ac:dyDescent="0.25">
      <c r="A52" s="3" t="str">
        <f>IF(I52="","",IF(F52="انتخاب شده","",COUNT($I$2:I52)))</f>
        <v/>
      </c>
      <c r="B52" s="2" t="s">
        <v>112</v>
      </c>
      <c r="C52" s="65" t="s">
        <v>312</v>
      </c>
      <c r="D52" s="65"/>
      <c r="E52" s="65"/>
      <c r="F52" s="3">
        <f t="shared" si="13"/>
        <v>250000</v>
      </c>
      <c r="G52" s="4" t="s">
        <v>66</v>
      </c>
      <c r="H52" s="5" t="str">
        <f t="shared" si="14"/>
        <v/>
      </c>
      <c r="I52" s="5" t="str">
        <f t="shared" si="15"/>
        <v/>
      </c>
      <c r="K52" s="5">
        <v>82500</v>
      </c>
      <c r="L52">
        <f t="shared" si="3"/>
        <v>250000</v>
      </c>
    </row>
    <row r="53" spans="1:12" x14ac:dyDescent="0.25">
      <c r="A53" s="3" t="str">
        <f>IF(I53="","",IF(F53="انتخاب شده","",COUNT($I$2:I53)))</f>
        <v/>
      </c>
      <c r="B53" s="2" t="s">
        <v>163</v>
      </c>
      <c r="C53" s="65" t="s">
        <v>313</v>
      </c>
      <c r="D53" s="65"/>
      <c r="E53" s="65"/>
      <c r="F53" s="3">
        <f t="shared" si="13"/>
        <v>120000</v>
      </c>
      <c r="G53" s="4" t="s">
        <v>66</v>
      </c>
      <c r="H53" s="5" t="str">
        <f t="shared" si="14"/>
        <v/>
      </c>
      <c r="I53" s="5" t="str">
        <f t="shared" si="15"/>
        <v/>
      </c>
      <c r="K53" s="5">
        <v>37500</v>
      </c>
      <c r="L53">
        <f t="shared" si="3"/>
        <v>120000</v>
      </c>
    </row>
    <row r="54" spans="1:12" x14ac:dyDescent="0.25">
      <c r="A54" s="3" t="str">
        <f>IF(I54="","",IF(F54="انتخاب شده","",COUNT($I$2:I54)))</f>
        <v/>
      </c>
      <c r="B54" s="2" t="s">
        <v>113</v>
      </c>
      <c r="C54" s="65" t="s">
        <v>314</v>
      </c>
      <c r="D54" s="65"/>
      <c r="E54" s="65"/>
      <c r="F54" s="3">
        <f t="shared" si="13"/>
        <v>140000</v>
      </c>
      <c r="G54" s="4" t="s">
        <v>66</v>
      </c>
      <c r="H54" s="5" t="str">
        <f t="shared" si="14"/>
        <v/>
      </c>
      <c r="I54" s="5" t="str">
        <f t="shared" si="15"/>
        <v/>
      </c>
      <c r="K54" s="5">
        <v>45000</v>
      </c>
      <c r="L54">
        <f t="shared" si="3"/>
        <v>140000</v>
      </c>
    </row>
    <row r="55" spans="1:12" x14ac:dyDescent="0.25">
      <c r="A55" s="3" t="str">
        <f>IF(I55="","",IF(F55="انتخاب شده","",COUNT($I$2:I55)))</f>
        <v/>
      </c>
      <c r="B55" s="2" t="s">
        <v>114</v>
      </c>
      <c r="C55" s="65" t="s">
        <v>315</v>
      </c>
      <c r="D55" s="65"/>
      <c r="E55" s="65"/>
      <c r="F55" s="3">
        <f t="shared" si="13"/>
        <v>120000</v>
      </c>
      <c r="G55" s="4" t="s">
        <v>66</v>
      </c>
      <c r="H55" s="5" t="str">
        <f t="shared" si="14"/>
        <v/>
      </c>
      <c r="I55" s="5" t="str">
        <f t="shared" si="15"/>
        <v/>
      </c>
      <c r="K55" s="5">
        <v>37500</v>
      </c>
      <c r="L55">
        <f t="shared" si="3"/>
        <v>120000</v>
      </c>
    </row>
    <row r="56" spans="1:12" x14ac:dyDescent="0.25">
      <c r="A56" s="3" t="str">
        <f>IF(I56="","",IF(F56="انتخاب شده","",COUNT($I$2:I56)))</f>
        <v/>
      </c>
      <c r="B56" s="2" t="s">
        <v>171</v>
      </c>
      <c r="C56" s="65" t="s">
        <v>316</v>
      </c>
      <c r="D56" s="65"/>
      <c r="E56" s="65"/>
      <c r="F56" s="3">
        <f t="shared" si="13"/>
        <v>110000</v>
      </c>
      <c r="G56" s="4" t="s">
        <v>66</v>
      </c>
      <c r="H56" s="5" t="str">
        <f t="shared" si="14"/>
        <v/>
      </c>
      <c r="I56" s="5" t="str">
        <f t="shared" si="15"/>
        <v/>
      </c>
      <c r="K56" s="5">
        <v>35000</v>
      </c>
      <c r="L56">
        <f t="shared" si="3"/>
        <v>110000</v>
      </c>
    </row>
    <row r="57" spans="1:12" x14ac:dyDescent="0.25">
      <c r="A57" s="3" t="str">
        <f>IF(I57="","",IF(F57="انتخاب شده","",COUNT($I$2:I57)))</f>
        <v/>
      </c>
      <c r="B57" s="2" t="s">
        <v>172</v>
      </c>
      <c r="C57" s="69" t="s">
        <v>317</v>
      </c>
      <c r="D57" s="69"/>
      <c r="E57" s="69"/>
      <c r="F57" s="3">
        <f t="shared" si="13"/>
        <v>120000</v>
      </c>
      <c r="G57" s="4" t="s">
        <v>66</v>
      </c>
      <c r="H57" s="5" t="str">
        <f t="shared" si="14"/>
        <v/>
      </c>
      <c r="I57" s="5" t="str">
        <f t="shared" si="15"/>
        <v/>
      </c>
      <c r="K57" s="5">
        <v>37500</v>
      </c>
      <c r="L57">
        <f t="shared" si="3"/>
        <v>120000</v>
      </c>
    </row>
    <row r="58" spans="1:12" x14ac:dyDescent="0.25">
      <c r="A58" s="3" t="str">
        <f>IF(I58="","",IF(F58="انتخاب شده","",COUNT($I$2:I58)))</f>
        <v/>
      </c>
      <c r="B58" s="2" t="s">
        <v>176</v>
      </c>
      <c r="C58" s="65" t="s">
        <v>318</v>
      </c>
      <c r="D58" s="65"/>
      <c r="E58" s="65"/>
      <c r="F58" s="3">
        <f t="shared" si="13"/>
        <v>130000</v>
      </c>
      <c r="G58" s="4" t="s">
        <v>66</v>
      </c>
      <c r="H58" s="5" t="str">
        <f t="shared" si="14"/>
        <v/>
      </c>
      <c r="I58" s="5" t="str">
        <f t="shared" si="15"/>
        <v/>
      </c>
      <c r="K58" s="5">
        <v>42500</v>
      </c>
      <c r="L58">
        <f t="shared" si="3"/>
        <v>130000</v>
      </c>
    </row>
    <row r="59" spans="1:12" x14ac:dyDescent="0.25">
      <c r="A59" s="3" t="str">
        <f>IF(I59="","",IF(F59="انتخاب شده","",COUNT($I$2:I59)))</f>
        <v/>
      </c>
      <c r="B59" s="2" t="s">
        <v>236</v>
      </c>
      <c r="C59" s="65" t="s">
        <v>319</v>
      </c>
      <c r="D59" s="65"/>
      <c r="E59" s="65"/>
      <c r="F59" s="3">
        <f t="shared" si="13"/>
        <v>120000</v>
      </c>
      <c r="G59" s="4" t="s">
        <v>66</v>
      </c>
      <c r="H59" s="5" t="str">
        <f t="shared" si="14"/>
        <v/>
      </c>
      <c r="I59" s="5" t="str">
        <f t="shared" si="15"/>
        <v/>
      </c>
      <c r="K59" s="5">
        <v>37500</v>
      </c>
      <c r="L59">
        <f t="shared" si="3"/>
        <v>120000</v>
      </c>
    </row>
    <row r="60" spans="1:12" x14ac:dyDescent="0.25">
      <c r="A60" s="3" t="str">
        <f>IF(I60="","",IF(F60="انتخاب شده","",COUNT($I$2:I60)))</f>
        <v/>
      </c>
      <c r="B60" s="2" t="s">
        <v>239</v>
      </c>
      <c r="C60" s="65" t="s">
        <v>320</v>
      </c>
      <c r="D60" s="65"/>
      <c r="E60" s="65"/>
      <c r="F60" s="3">
        <f t="shared" si="13"/>
        <v>130000</v>
      </c>
      <c r="G60" s="4" t="s">
        <v>66</v>
      </c>
      <c r="H60" s="5" t="str">
        <f t="shared" ref="H60:H66" si="16">IF(OR(G60="بلی",AND($G$34="بلی",G60="-")),F60,"")</f>
        <v/>
      </c>
      <c r="I60" s="5" t="str">
        <f t="shared" ref="I60:I66" si="17">IF(AND(H60&lt;&gt;"انتخاب شده",OR(G60="بلی",AND($G$34="بلی",G60="-"))),ROW(),"")</f>
        <v/>
      </c>
      <c r="K60" s="5">
        <v>42500</v>
      </c>
      <c r="L60">
        <f t="shared" si="3"/>
        <v>130000</v>
      </c>
    </row>
    <row r="61" spans="1:12" x14ac:dyDescent="0.25">
      <c r="A61" s="3" t="str">
        <f>IF(I61="","",IF(F61="انتخاب شده","",COUNT($I$2:I61)))</f>
        <v/>
      </c>
      <c r="B61" s="28" t="s">
        <v>144</v>
      </c>
      <c r="C61" s="70" t="s">
        <v>263</v>
      </c>
      <c r="D61" s="70"/>
      <c r="E61" s="70"/>
      <c r="F61" s="3">
        <f t="shared" si="13"/>
        <v>40000</v>
      </c>
      <c r="G61" s="4" t="s">
        <v>66</v>
      </c>
      <c r="H61" s="5" t="str">
        <f t="shared" si="16"/>
        <v/>
      </c>
      <c r="I61" s="5" t="str">
        <f t="shared" si="17"/>
        <v/>
      </c>
      <c r="K61" s="5">
        <v>12500</v>
      </c>
      <c r="L61">
        <f t="shared" si="3"/>
        <v>40000</v>
      </c>
    </row>
    <row r="62" spans="1:12" x14ac:dyDescent="0.25">
      <c r="A62" s="3" t="str">
        <f>IF(I62="","",IF(F62="انتخاب شده","",COUNT($I$2:I62)))</f>
        <v/>
      </c>
      <c r="B62" s="28" t="s">
        <v>145</v>
      </c>
      <c r="C62" s="70" t="s">
        <v>264</v>
      </c>
      <c r="D62" s="70"/>
      <c r="E62" s="70"/>
      <c r="F62" s="3">
        <f t="shared" si="13"/>
        <v>50000</v>
      </c>
      <c r="G62" s="4" t="s">
        <v>66</v>
      </c>
      <c r="H62" s="5" t="str">
        <f t="shared" si="16"/>
        <v/>
      </c>
      <c r="I62" s="5" t="str">
        <f t="shared" si="17"/>
        <v/>
      </c>
      <c r="K62" s="5">
        <v>15000</v>
      </c>
      <c r="L62">
        <f t="shared" si="3"/>
        <v>50000</v>
      </c>
    </row>
    <row r="63" spans="1:12" x14ac:dyDescent="0.25">
      <c r="A63" s="3" t="str">
        <f>IF(I63="","",IF(F63="انتخاب شده","",COUNT($I$2:I63)))</f>
        <v/>
      </c>
      <c r="B63" s="28" t="s">
        <v>146</v>
      </c>
      <c r="C63" s="71" t="s">
        <v>265</v>
      </c>
      <c r="D63" s="71"/>
      <c r="E63" s="71"/>
      <c r="F63" s="3">
        <f t="shared" si="13"/>
        <v>40000</v>
      </c>
      <c r="G63" s="4" t="s">
        <v>66</v>
      </c>
      <c r="H63" s="5" t="str">
        <f t="shared" si="16"/>
        <v/>
      </c>
      <c r="I63" s="5" t="str">
        <f t="shared" si="17"/>
        <v/>
      </c>
      <c r="K63" s="5">
        <v>12500</v>
      </c>
      <c r="L63">
        <f t="shared" si="3"/>
        <v>40000</v>
      </c>
    </row>
    <row r="64" spans="1:12" x14ac:dyDescent="0.25">
      <c r="A64" s="3" t="str">
        <f>IF(I64="","",IF(F64="انتخاب شده","",COUNT($I$2:I64)))</f>
        <v/>
      </c>
      <c r="B64" s="28" t="s">
        <v>160</v>
      </c>
      <c r="C64" s="71" t="s">
        <v>266</v>
      </c>
      <c r="D64" s="71"/>
      <c r="E64" s="71"/>
      <c r="F64" s="3">
        <f t="shared" si="13"/>
        <v>40000</v>
      </c>
      <c r="G64" s="4" t="s">
        <v>66</v>
      </c>
      <c r="H64" s="5" t="str">
        <f t="shared" si="16"/>
        <v/>
      </c>
      <c r="I64" s="5" t="str">
        <f t="shared" si="17"/>
        <v/>
      </c>
      <c r="K64" s="5">
        <v>12500</v>
      </c>
      <c r="L64">
        <f t="shared" si="3"/>
        <v>40000</v>
      </c>
    </row>
    <row r="65" spans="1:12" x14ac:dyDescent="0.25">
      <c r="A65" s="3" t="str">
        <f>IF(I65="","",IF(F65="انتخاب شده","",COUNT($I$2:I65)))</f>
        <v/>
      </c>
      <c r="B65" s="28" t="s">
        <v>161</v>
      </c>
      <c r="C65" s="71" t="s">
        <v>267</v>
      </c>
      <c r="D65" s="71"/>
      <c r="E65" s="71"/>
      <c r="F65" s="3">
        <f t="shared" si="13"/>
        <v>40000</v>
      </c>
      <c r="G65" s="4" t="s">
        <v>66</v>
      </c>
      <c r="H65" s="5" t="str">
        <f t="shared" si="16"/>
        <v/>
      </c>
      <c r="I65" s="5" t="str">
        <f t="shared" si="17"/>
        <v/>
      </c>
      <c r="K65" s="5">
        <v>12500</v>
      </c>
      <c r="L65">
        <f t="shared" si="3"/>
        <v>40000</v>
      </c>
    </row>
    <row r="66" spans="1:12" x14ac:dyDescent="0.25">
      <c r="A66" s="3" t="str">
        <f>IF(I66="","",IF(F66="انتخاب شده","",COUNT($I$2:I66)))</f>
        <v/>
      </c>
      <c r="B66" s="28" t="s">
        <v>162</v>
      </c>
      <c r="C66" s="71" t="s">
        <v>268</v>
      </c>
      <c r="D66" s="71"/>
      <c r="E66" s="71"/>
      <c r="F66" s="3">
        <f t="shared" si="13"/>
        <v>40000</v>
      </c>
      <c r="G66" s="4" t="s">
        <v>66</v>
      </c>
      <c r="H66" s="5" t="str">
        <f t="shared" si="16"/>
        <v/>
      </c>
      <c r="I66" s="5" t="str">
        <f t="shared" si="17"/>
        <v/>
      </c>
      <c r="K66" s="5">
        <v>12500</v>
      </c>
      <c r="L66">
        <f t="shared" si="3"/>
        <v>40000</v>
      </c>
    </row>
    <row r="67" spans="1:12" ht="21.1" x14ac:dyDescent="0.6">
      <c r="A67" s="21">
        <f>COUNT(A68:A72)</f>
        <v>0</v>
      </c>
      <c r="B67" s="66" t="s">
        <v>120</v>
      </c>
      <c r="C67" s="66"/>
      <c r="D67" s="66"/>
      <c r="E67" s="66"/>
      <c r="F67" s="67"/>
      <c r="G67" s="18" t="s">
        <v>6</v>
      </c>
      <c r="I67" s="7"/>
      <c r="K67" s="6"/>
      <c r="L67">
        <f t="shared" si="3"/>
        <v>0</v>
      </c>
    </row>
    <row r="68" spans="1:12" x14ac:dyDescent="0.25">
      <c r="A68" s="3" t="str">
        <f>IF(I68="","",IF(F68="انتخاب شده","",COUNT($I$2:I68)))</f>
        <v/>
      </c>
      <c r="B68" s="2" t="s">
        <v>92</v>
      </c>
      <c r="C68" s="65" t="s">
        <v>201</v>
      </c>
      <c r="D68" s="65"/>
      <c r="E68" s="65"/>
      <c r="F68" s="3">
        <f t="shared" ref="F68:F72" si="18">L68</f>
        <v>120000</v>
      </c>
      <c r="G68" s="4" t="s">
        <v>66</v>
      </c>
      <c r="H68" s="5" t="str">
        <f>IF(OR(G68="بلی",AND($G$67="بلی",G68="-")),F68,"")</f>
        <v/>
      </c>
      <c r="I68" s="5" t="str">
        <f>IF(AND(H68&lt;&gt;"انتخاب شده",OR(G68="بلی",AND($G$67="بلی",G68="-"))),ROW(),"")</f>
        <v/>
      </c>
      <c r="K68" s="5">
        <v>37500</v>
      </c>
      <c r="L68">
        <f t="shared" ref="L68:L128" si="19">ROUNDUP(3*K68,-4)</f>
        <v>120000</v>
      </c>
    </row>
    <row r="69" spans="1:12" x14ac:dyDescent="0.25">
      <c r="A69" s="3" t="str">
        <f>IF(I69="","",IF(F69="انتخاب شده","",COUNT($I$2:I69)))</f>
        <v/>
      </c>
      <c r="B69" s="2" t="s">
        <v>237</v>
      </c>
      <c r="C69" s="65" t="s">
        <v>238</v>
      </c>
      <c r="D69" s="65"/>
      <c r="E69" s="65"/>
      <c r="F69" s="3">
        <f t="shared" si="18"/>
        <v>160000</v>
      </c>
      <c r="G69" s="4" t="s">
        <v>66</v>
      </c>
      <c r="H69" s="5" t="str">
        <f t="shared" ref="H69:H72" si="20">IF(OR(G69="بلی",AND($G$67="بلی",G69="-")),F69,"")</f>
        <v/>
      </c>
      <c r="I69" s="5" t="str">
        <f t="shared" ref="I69:I72" si="21">IF(AND(H69&lt;&gt;"انتخاب شده",OR(G69="بلی",AND($G$67="بلی",G69="-"))),ROW(),"")</f>
        <v/>
      </c>
      <c r="K69" s="5">
        <v>52500</v>
      </c>
      <c r="L69">
        <f t="shared" si="19"/>
        <v>160000</v>
      </c>
    </row>
    <row r="70" spans="1:12" x14ac:dyDescent="0.25">
      <c r="A70" s="3" t="str">
        <f>IF(I70="","",IF(F70="انتخاب شده","",COUNT($I$2:I70)))</f>
        <v/>
      </c>
      <c r="B70" s="2" t="s">
        <v>242</v>
      </c>
      <c r="C70" s="65" t="s">
        <v>243</v>
      </c>
      <c r="D70" s="65"/>
      <c r="E70" s="65"/>
      <c r="F70" s="3">
        <f t="shared" si="18"/>
        <v>160000</v>
      </c>
      <c r="G70" s="4" t="s">
        <v>66</v>
      </c>
      <c r="H70" s="5" t="str">
        <f t="shared" si="20"/>
        <v/>
      </c>
      <c r="I70" s="5" t="str">
        <f t="shared" si="21"/>
        <v/>
      </c>
      <c r="K70" s="5">
        <v>52500</v>
      </c>
      <c r="L70">
        <f t="shared" si="19"/>
        <v>160000</v>
      </c>
    </row>
    <row r="71" spans="1:12" x14ac:dyDescent="0.25">
      <c r="A71" s="3" t="str">
        <f>IF(I71="","",IF(F71="انتخاب شده","",COUNT($I$2:I71)))</f>
        <v/>
      </c>
      <c r="B71" s="2" t="s">
        <v>245</v>
      </c>
      <c r="C71" s="65" t="s">
        <v>244</v>
      </c>
      <c r="D71" s="65"/>
      <c r="E71" s="65"/>
      <c r="F71" s="3">
        <f t="shared" si="18"/>
        <v>140000</v>
      </c>
      <c r="G71" s="4" t="s">
        <v>66</v>
      </c>
      <c r="H71" s="5" t="str">
        <f t="shared" si="20"/>
        <v/>
      </c>
      <c r="I71" s="5" t="str">
        <f t="shared" si="21"/>
        <v/>
      </c>
      <c r="K71" s="5">
        <v>45000</v>
      </c>
      <c r="L71">
        <f t="shared" si="19"/>
        <v>140000</v>
      </c>
    </row>
    <row r="72" spans="1:12" x14ac:dyDescent="0.25">
      <c r="A72" s="3" t="str">
        <f>IF(I72="","",IF(F72="انتخاب شده","",COUNT($I$2:I72)))</f>
        <v/>
      </c>
      <c r="B72" s="46" t="s">
        <v>168</v>
      </c>
      <c r="C72" s="68" t="s">
        <v>322</v>
      </c>
      <c r="D72" s="68"/>
      <c r="E72" s="68"/>
      <c r="F72" s="3">
        <f t="shared" si="18"/>
        <v>180000</v>
      </c>
      <c r="G72" s="4" t="s">
        <v>66</v>
      </c>
      <c r="H72" s="5" t="str">
        <f t="shared" si="20"/>
        <v/>
      </c>
      <c r="I72" s="5" t="str">
        <f t="shared" si="21"/>
        <v/>
      </c>
      <c r="K72" s="5">
        <v>57500</v>
      </c>
      <c r="L72">
        <f t="shared" si="19"/>
        <v>180000</v>
      </c>
    </row>
    <row r="73" spans="1:12" ht="21.1" x14ac:dyDescent="0.25">
      <c r="A73" s="21">
        <f>COUNT(A74:A81)</f>
        <v>0</v>
      </c>
      <c r="B73" s="66" t="s">
        <v>27</v>
      </c>
      <c r="C73" s="66"/>
      <c r="D73" s="66"/>
      <c r="E73" s="66"/>
      <c r="F73" s="67"/>
      <c r="G73" s="18" t="s">
        <v>6</v>
      </c>
      <c r="H73" s="5"/>
      <c r="K73" s="5"/>
      <c r="L73">
        <f t="shared" si="19"/>
        <v>0</v>
      </c>
    </row>
    <row r="74" spans="1:12" ht="21.1" x14ac:dyDescent="0.25">
      <c r="A74" s="3" t="str">
        <f>IF(I74="","",IF(F74="انتخاب شده","",COUNT($I$2:I74)))</f>
        <v/>
      </c>
      <c r="B74" s="2" t="s">
        <v>28</v>
      </c>
      <c r="C74" s="65" t="s">
        <v>204</v>
      </c>
      <c r="D74" s="65"/>
      <c r="E74" s="65"/>
      <c r="F74" s="3">
        <f t="shared" ref="F74:F81" si="22">L74</f>
        <v>90000</v>
      </c>
      <c r="G74" s="4" t="s">
        <v>66</v>
      </c>
      <c r="H74" s="5" t="str">
        <f>IF(OR(G74="بلی",AND($G$73="بلی",G74="-")),F74,"")</f>
        <v/>
      </c>
      <c r="I74" s="5" t="str">
        <f>IF(AND(H74&lt;&gt;"انتخاب شده",OR(G74="بلی",AND($G$73="بلی",G74="-"))),ROW(),"")</f>
        <v/>
      </c>
      <c r="K74" s="5">
        <v>30000</v>
      </c>
      <c r="L74">
        <f t="shared" si="19"/>
        <v>90000</v>
      </c>
    </row>
    <row r="75" spans="1:12" x14ac:dyDescent="0.25">
      <c r="A75" s="3" t="str">
        <f>IF(I75="","",IF(F75="انتخاب شده","",COUNT($I$2:I75)))</f>
        <v/>
      </c>
      <c r="B75" s="2" t="s">
        <v>29</v>
      </c>
      <c r="C75" s="65" t="s">
        <v>205</v>
      </c>
      <c r="D75" s="65"/>
      <c r="E75" s="65"/>
      <c r="F75" s="3">
        <f t="shared" si="22"/>
        <v>70000</v>
      </c>
      <c r="G75" s="4" t="s">
        <v>66</v>
      </c>
      <c r="H75" s="5" t="str">
        <f t="shared" ref="H75:H81" si="23">IF(OR(G75="بلی",AND($G$73="بلی",G75="-")),F75,"")</f>
        <v/>
      </c>
      <c r="I75" s="5" t="str">
        <f t="shared" ref="I75:I81" si="24">IF(AND(H75&lt;&gt;"انتخاب شده",OR(G75="بلی",AND($G$73="بلی",G75="-"))),ROW(),"")</f>
        <v/>
      </c>
      <c r="K75" s="5">
        <v>22500</v>
      </c>
      <c r="L75">
        <f t="shared" si="19"/>
        <v>70000</v>
      </c>
    </row>
    <row r="76" spans="1:12" x14ac:dyDescent="0.25">
      <c r="A76" s="3" t="str">
        <f>IF(I76="","",IF(F76="انتخاب شده","",COUNT($I$2:I76)))</f>
        <v/>
      </c>
      <c r="B76" s="2" t="s">
        <v>30</v>
      </c>
      <c r="C76" s="65" t="s">
        <v>206</v>
      </c>
      <c r="D76" s="65"/>
      <c r="E76" s="65"/>
      <c r="F76" s="3">
        <f t="shared" si="22"/>
        <v>90000</v>
      </c>
      <c r="G76" s="4" t="s">
        <v>66</v>
      </c>
      <c r="H76" s="5" t="str">
        <f t="shared" si="23"/>
        <v/>
      </c>
      <c r="I76" s="5" t="str">
        <f t="shared" si="24"/>
        <v/>
      </c>
      <c r="K76" s="5">
        <v>30000</v>
      </c>
      <c r="L76">
        <f t="shared" si="19"/>
        <v>90000</v>
      </c>
    </row>
    <row r="77" spans="1:12" x14ac:dyDescent="0.25">
      <c r="A77" s="3" t="str">
        <f>IF(I77="","",IF(F77="انتخاب شده","",COUNT($I$2:I77)))</f>
        <v/>
      </c>
      <c r="B77" s="2" t="s">
        <v>31</v>
      </c>
      <c r="C77" s="65" t="s">
        <v>207</v>
      </c>
      <c r="D77" s="65"/>
      <c r="E77" s="65"/>
      <c r="F77" s="3">
        <f t="shared" si="22"/>
        <v>90000</v>
      </c>
      <c r="G77" s="4" t="s">
        <v>66</v>
      </c>
      <c r="H77" s="5" t="str">
        <f t="shared" si="23"/>
        <v/>
      </c>
      <c r="I77" s="5" t="str">
        <f t="shared" si="24"/>
        <v/>
      </c>
      <c r="K77" s="5">
        <v>30000</v>
      </c>
      <c r="L77">
        <f t="shared" si="19"/>
        <v>90000</v>
      </c>
    </row>
    <row r="78" spans="1:12" x14ac:dyDescent="0.25">
      <c r="A78" s="3" t="str">
        <f>IF(I78="","",IF(F78="انتخاب شده","",COUNT($I$2:I78)))</f>
        <v/>
      </c>
      <c r="B78" s="46" t="str">
        <f>B105</f>
        <v>CL4-1</v>
      </c>
      <c r="C78" s="68" t="str">
        <f>C105</f>
        <v>برنامه تحلیل استاتیکی معادل بارهای ناشی از زلزله بر اساس ویرایش 3 استاندارد 2800 (staticmo)</v>
      </c>
      <c r="D78" s="68"/>
      <c r="E78" s="68"/>
      <c r="F78" s="3">
        <f t="shared" si="22"/>
        <v>60000</v>
      </c>
      <c r="G78" s="4" t="s">
        <v>66</v>
      </c>
      <c r="H78" s="5" t="str">
        <f t="shared" si="23"/>
        <v/>
      </c>
      <c r="I78" s="5" t="str">
        <f t="shared" si="24"/>
        <v/>
      </c>
      <c r="K78" s="5">
        <v>18750</v>
      </c>
      <c r="L78">
        <f t="shared" si="19"/>
        <v>60000</v>
      </c>
    </row>
    <row r="79" spans="1:12" x14ac:dyDescent="0.25">
      <c r="A79" s="3" t="str">
        <f>IF(I79="","",IF(F79="انتخاب شده","",COUNT($I$2:I79)))</f>
        <v/>
      </c>
      <c r="B79" s="46" t="str">
        <f>B100</f>
        <v>CL4</v>
      </c>
      <c r="C79" s="68" t="str">
        <f>C100</f>
        <v>برنامه تحلیل استاتیکی معادل بارهای ناشی از زلزله بر اساس ویرایش 4 استاندارد 2800  (StaticMo)</v>
      </c>
      <c r="D79" s="68"/>
      <c r="E79" s="68"/>
      <c r="F79" s="3">
        <f t="shared" si="22"/>
        <v>210000</v>
      </c>
      <c r="G79" s="4" t="s">
        <v>66</v>
      </c>
      <c r="H79" s="5" t="str">
        <f t="shared" ref="H79" si="25">IF(OR(G79="بلی",AND($G$73="بلی",G79="-")),F79,"")</f>
        <v/>
      </c>
      <c r="I79" s="5" t="str">
        <f t="shared" ref="I79" si="26">IF(AND(H79&lt;&gt;"انتخاب شده",OR(G79="بلی",AND($G$73="بلی",G79="-"))),ROW(),"")</f>
        <v/>
      </c>
      <c r="K79" s="5">
        <v>67500</v>
      </c>
      <c r="L79">
        <f t="shared" si="19"/>
        <v>210000</v>
      </c>
    </row>
    <row r="80" spans="1:12" x14ac:dyDescent="0.25">
      <c r="A80" s="3" t="str">
        <f>IF(I80="","",IF(F80="انتخاب شده","",COUNT($I$2:I80)))</f>
        <v/>
      </c>
      <c r="B80" s="2" t="s">
        <v>117</v>
      </c>
      <c r="C80" s="65" t="s">
        <v>208</v>
      </c>
      <c r="D80" s="65"/>
      <c r="E80" s="65"/>
      <c r="F80" s="3">
        <f t="shared" si="22"/>
        <v>220000</v>
      </c>
      <c r="G80" s="4" t="s">
        <v>66</v>
      </c>
      <c r="H80" s="5" t="str">
        <f t="shared" si="23"/>
        <v/>
      </c>
      <c r="I80" s="5" t="str">
        <f t="shared" si="24"/>
        <v/>
      </c>
      <c r="K80" s="5">
        <v>72500</v>
      </c>
      <c r="L80">
        <f t="shared" si="19"/>
        <v>220000</v>
      </c>
    </row>
    <row r="81" spans="1:12" x14ac:dyDescent="0.25">
      <c r="A81" s="3" t="str">
        <f>IF(I81="","",IF(F81="انتخاب شده","",COUNT($I$2:I81)))</f>
        <v/>
      </c>
      <c r="B81" s="2" t="s">
        <v>32</v>
      </c>
      <c r="C81" s="65" t="s">
        <v>209</v>
      </c>
      <c r="D81" s="65"/>
      <c r="E81" s="65"/>
      <c r="F81" s="3">
        <f t="shared" si="22"/>
        <v>250000</v>
      </c>
      <c r="G81" s="4" t="s">
        <v>66</v>
      </c>
      <c r="H81" s="5" t="str">
        <f t="shared" si="23"/>
        <v/>
      </c>
      <c r="I81" s="5" t="str">
        <f t="shared" si="24"/>
        <v/>
      </c>
      <c r="K81" s="5">
        <v>82500</v>
      </c>
      <c r="L81">
        <f t="shared" si="19"/>
        <v>250000</v>
      </c>
    </row>
    <row r="82" spans="1:12" ht="21.1" x14ac:dyDescent="0.25">
      <c r="A82" s="21">
        <f>COUNT(A83:A90)</f>
        <v>0</v>
      </c>
      <c r="B82" s="66" t="s">
        <v>33</v>
      </c>
      <c r="C82" s="66"/>
      <c r="D82" s="66"/>
      <c r="E82" s="66"/>
      <c r="F82" s="67"/>
      <c r="G82" s="18" t="s">
        <v>6</v>
      </c>
      <c r="H82" s="5"/>
      <c r="K82" s="5"/>
      <c r="L82">
        <f t="shared" si="19"/>
        <v>0</v>
      </c>
    </row>
    <row r="83" spans="1:12" x14ac:dyDescent="0.25">
      <c r="A83" s="3" t="str">
        <f>IF(I83="","",IF(F83="انتخاب شده","",COUNT($I$2:I83)))</f>
        <v/>
      </c>
      <c r="B83" s="2" t="s">
        <v>34</v>
      </c>
      <c r="C83" s="65" t="s">
        <v>210</v>
      </c>
      <c r="D83" s="65"/>
      <c r="E83" s="65"/>
      <c r="F83" s="3">
        <f t="shared" ref="F83:F90" si="27">L83</f>
        <v>140000</v>
      </c>
      <c r="G83" s="4" t="s">
        <v>66</v>
      </c>
      <c r="H83" s="5" t="str">
        <f t="shared" ref="H83:H90" si="28">IF(OR(G83="بلی",AND($G$82="بلی",G83="-")),F83,"")</f>
        <v/>
      </c>
      <c r="I83" s="5" t="str">
        <f t="shared" ref="I83:I90" si="29">IF(AND(H83&lt;&gt;"انتخاب شده",OR(G83="بلی",AND($G$82="بلی",G83="-"))),ROW(),"")</f>
        <v/>
      </c>
      <c r="K83" s="5">
        <v>45000</v>
      </c>
      <c r="L83">
        <f t="shared" si="19"/>
        <v>140000</v>
      </c>
    </row>
    <row r="84" spans="1:12" x14ac:dyDescent="0.25">
      <c r="A84" s="3" t="str">
        <f>IF(I84="","",IF(F84="انتخاب شده","",COUNT($I$2:I84)))</f>
        <v/>
      </c>
      <c r="B84" s="2" t="s">
        <v>35</v>
      </c>
      <c r="C84" s="65" t="s">
        <v>211</v>
      </c>
      <c r="D84" s="65"/>
      <c r="E84" s="65"/>
      <c r="F84" s="3">
        <f t="shared" si="27"/>
        <v>160000</v>
      </c>
      <c r="G84" s="4" t="s">
        <v>66</v>
      </c>
      <c r="H84" s="5" t="str">
        <f t="shared" si="28"/>
        <v/>
      </c>
      <c r="I84" s="5" t="str">
        <f t="shared" si="29"/>
        <v/>
      </c>
      <c r="K84" s="5">
        <v>52500</v>
      </c>
      <c r="L84">
        <f t="shared" si="19"/>
        <v>160000</v>
      </c>
    </row>
    <row r="85" spans="1:12" x14ac:dyDescent="0.25">
      <c r="A85" s="3" t="str">
        <f>IF(I85="","",IF(F85="انتخاب شده","",COUNT($I$2:I85)))</f>
        <v/>
      </c>
      <c r="B85" s="2" t="s">
        <v>36</v>
      </c>
      <c r="C85" s="65" t="s">
        <v>212</v>
      </c>
      <c r="D85" s="65"/>
      <c r="E85" s="65"/>
      <c r="F85" s="3">
        <f t="shared" si="27"/>
        <v>160000</v>
      </c>
      <c r="G85" s="4" t="s">
        <v>66</v>
      </c>
      <c r="H85" s="5" t="str">
        <f t="shared" si="28"/>
        <v/>
      </c>
      <c r="I85" s="5" t="str">
        <f t="shared" si="29"/>
        <v/>
      </c>
      <c r="K85" s="5">
        <v>52500</v>
      </c>
      <c r="L85">
        <f t="shared" si="19"/>
        <v>160000</v>
      </c>
    </row>
    <row r="86" spans="1:12" x14ac:dyDescent="0.25">
      <c r="A86" s="3" t="str">
        <f>IF(I86="","",IF(F86="انتخاب شده","",COUNT($I$2:I86)))</f>
        <v/>
      </c>
      <c r="B86" s="2" t="s">
        <v>37</v>
      </c>
      <c r="C86" s="65" t="s">
        <v>213</v>
      </c>
      <c r="D86" s="65"/>
      <c r="E86" s="65"/>
      <c r="F86" s="3">
        <f t="shared" si="27"/>
        <v>160000</v>
      </c>
      <c r="G86" s="4" t="s">
        <v>66</v>
      </c>
      <c r="H86" s="5" t="str">
        <f t="shared" si="28"/>
        <v/>
      </c>
      <c r="I86" s="5" t="str">
        <f t="shared" si="29"/>
        <v/>
      </c>
      <c r="K86" s="5">
        <v>52500</v>
      </c>
      <c r="L86">
        <f t="shared" si="19"/>
        <v>160000</v>
      </c>
    </row>
    <row r="87" spans="1:12" x14ac:dyDescent="0.25">
      <c r="A87" s="3" t="str">
        <f>IF(I87="","",IF(F87="انتخاب شده","",COUNT($I$2:I87)))</f>
        <v/>
      </c>
      <c r="B87" s="2" t="s">
        <v>38</v>
      </c>
      <c r="C87" s="65" t="s">
        <v>214</v>
      </c>
      <c r="D87" s="65"/>
      <c r="E87" s="65"/>
      <c r="F87" s="3">
        <f t="shared" si="27"/>
        <v>220000</v>
      </c>
      <c r="G87" s="4" t="s">
        <v>66</v>
      </c>
      <c r="H87" s="5" t="str">
        <f t="shared" si="28"/>
        <v/>
      </c>
      <c r="I87" s="5" t="str">
        <f t="shared" si="29"/>
        <v/>
      </c>
      <c r="K87" s="5">
        <v>72500</v>
      </c>
      <c r="L87">
        <f t="shared" si="19"/>
        <v>220000</v>
      </c>
    </row>
    <row r="88" spans="1:12" x14ac:dyDescent="0.25">
      <c r="A88" s="3" t="str">
        <f>IF(I88="","",IF(F88="انتخاب شده","",COUNT($I$2:I88)))</f>
        <v/>
      </c>
      <c r="B88" s="2" t="s">
        <v>39</v>
      </c>
      <c r="C88" s="65" t="s">
        <v>215</v>
      </c>
      <c r="D88" s="65"/>
      <c r="E88" s="65"/>
      <c r="F88" s="3">
        <f t="shared" si="27"/>
        <v>160000</v>
      </c>
      <c r="G88" s="4" t="s">
        <v>66</v>
      </c>
      <c r="H88" s="5" t="str">
        <f t="shared" si="28"/>
        <v/>
      </c>
      <c r="I88" s="5" t="str">
        <f t="shared" si="29"/>
        <v/>
      </c>
      <c r="K88" s="5">
        <v>52500</v>
      </c>
      <c r="L88">
        <f t="shared" si="19"/>
        <v>160000</v>
      </c>
    </row>
    <row r="89" spans="1:12" x14ac:dyDescent="0.25">
      <c r="A89" s="3" t="str">
        <f>IF(I89="","",IF(F89="انتخاب شده","",COUNT($I$2:I89)))</f>
        <v/>
      </c>
      <c r="B89" s="2" t="s">
        <v>40</v>
      </c>
      <c r="C89" s="65" t="s">
        <v>216</v>
      </c>
      <c r="D89" s="65"/>
      <c r="E89" s="65"/>
      <c r="F89" s="3">
        <f t="shared" si="27"/>
        <v>160000</v>
      </c>
      <c r="G89" s="4" t="s">
        <v>66</v>
      </c>
      <c r="H89" s="5" t="str">
        <f t="shared" si="28"/>
        <v/>
      </c>
      <c r="I89" s="5" t="str">
        <f t="shared" si="29"/>
        <v/>
      </c>
      <c r="K89" s="5">
        <v>52500</v>
      </c>
      <c r="L89">
        <f t="shared" si="19"/>
        <v>160000</v>
      </c>
    </row>
    <row r="90" spans="1:12" x14ac:dyDescent="0.25">
      <c r="A90" s="3" t="str">
        <f>IF(I90="","",IF(F90="انتخاب شده","",COUNT($I$2:I90)))</f>
        <v/>
      </c>
      <c r="B90" s="2" t="s">
        <v>41</v>
      </c>
      <c r="C90" s="65" t="s">
        <v>217</v>
      </c>
      <c r="D90" s="65"/>
      <c r="E90" s="65"/>
      <c r="F90" s="3">
        <f t="shared" si="27"/>
        <v>160000</v>
      </c>
      <c r="G90" s="4" t="s">
        <v>66</v>
      </c>
      <c r="H90" s="5" t="str">
        <f t="shared" si="28"/>
        <v/>
      </c>
      <c r="I90" s="5" t="str">
        <f t="shared" si="29"/>
        <v/>
      </c>
      <c r="K90" s="5">
        <v>52500</v>
      </c>
      <c r="L90">
        <f t="shared" si="19"/>
        <v>160000</v>
      </c>
    </row>
    <row r="91" spans="1:12" ht="21.1" x14ac:dyDescent="0.25">
      <c r="A91" s="21">
        <f>COUNT(A92:A105)</f>
        <v>0</v>
      </c>
      <c r="B91" s="66" t="s">
        <v>74</v>
      </c>
      <c r="C91" s="66"/>
      <c r="D91" s="66"/>
      <c r="E91" s="66"/>
      <c r="F91" s="67"/>
      <c r="G91" s="18" t="s">
        <v>6</v>
      </c>
      <c r="H91" s="5"/>
      <c r="K91" s="5"/>
      <c r="L91">
        <f t="shared" si="19"/>
        <v>0</v>
      </c>
    </row>
    <row r="92" spans="1:12" x14ac:dyDescent="0.25">
      <c r="A92" s="3" t="str">
        <f>IF(I92="","",IF(F92="انتخاب شده","",COUNT($I$2:I92)))</f>
        <v/>
      </c>
      <c r="B92" s="2" t="s">
        <v>167</v>
      </c>
      <c r="C92" s="65" t="s">
        <v>321</v>
      </c>
      <c r="D92" s="65"/>
      <c r="E92" s="65"/>
      <c r="F92" s="3">
        <f t="shared" ref="F92" si="30">L92</f>
        <v>120000</v>
      </c>
      <c r="G92" s="4" t="s">
        <v>66</v>
      </c>
      <c r="H92" s="5" t="str">
        <f t="shared" ref="H92:H102" si="31">IF(OR(G92="بلی",AND($G$91="بلی",G92="-")),F92,"")</f>
        <v/>
      </c>
      <c r="I92" s="5" t="str">
        <f t="shared" ref="I92:I102" si="32">IF(AND(H92&lt;&gt;"انتخاب شده",OR(G92="بلی",AND($G$91="بلی",G92="-"))),ROW(),"")</f>
        <v/>
      </c>
      <c r="K92" s="5">
        <v>37500</v>
      </c>
      <c r="L92">
        <f t="shared" si="19"/>
        <v>120000</v>
      </c>
    </row>
    <row r="93" spans="1:12" x14ac:dyDescent="0.25">
      <c r="A93" s="3" t="str">
        <f>IF(I93="","",IF(F93="انتخاب شده","",COUNT($I$2:I93)))</f>
        <v/>
      </c>
      <c r="B93" s="46" t="s">
        <v>168</v>
      </c>
      <c r="C93" s="68" t="s">
        <v>322</v>
      </c>
      <c r="D93" s="68"/>
      <c r="E93" s="68"/>
      <c r="F93" s="3">
        <f>IF(OR($G72="بلی",$G$67="بلی"),"انتخاب شده",$F72)</f>
        <v>180000</v>
      </c>
      <c r="G93" s="4" t="s">
        <v>66</v>
      </c>
      <c r="H93" s="5" t="str">
        <f t="shared" si="31"/>
        <v/>
      </c>
      <c r="I93" s="5" t="str">
        <f t="shared" si="32"/>
        <v/>
      </c>
      <c r="K93" s="5">
        <v>57500</v>
      </c>
      <c r="L93">
        <f t="shared" si="19"/>
        <v>180000</v>
      </c>
    </row>
    <row r="94" spans="1:12" x14ac:dyDescent="0.25">
      <c r="A94" s="3" t="str">
        <f>IF(I94="","",IF(F94="انتخاب شده","",COUNT($I$2:I94)))</f>
        <v/>
      </c>
      <c r="B94" s="2" t="s">
        <v>169</v>
      </c>
      <c r="C94" s="65" t="s">
        <v>323</v>
      </c>
      <c r="D94" s="65"/>
      <c r="E94" s="65"/>
      <c r="F94" s="3">
        <f t="shared" ref="F94:F99" si="33">L94</f>
        <v>110000</v>
      </c>
      <c r="G94" s="4" t="s">
        <v>66</v>
      </c>
      <c r="H94" s="5" t="str">
        <f t="shared" si="31"/>
        <v/>
      </c>
      <c r="I94" s="5" t="str">
        <f t="shared" si="32"/>
        <v/>
      </c>
      <c r="K94" s="5">
        <v>35000</v>
      </c>
      <c r="L94">
        <f t="shared" si="19"/>
        <v>110000</v>
      </c>
    </row>
    <row r="95" spans="1:12" x14ac:dyDescent="0.25">
      <c r="A95" s="3" t="str">
        <f>IF(I95="","",IF(F95="انتخاب شده","",COUNT($I$2:I95)))</f>
        <v/>
      </c>
      <c r="B95" s="2" t="s">
        <v>170</v>
      </c>
      <c r="C95" s="69" t="s">
        <v>325</v>
      </c>
      <c r="D95" s="69"/>
      <c r="E95" s="69"/>
      <c r="F95" s="3">
        <f t="shared" si="33"/>
        <v>110000</v>
      </c>
      <c r="G95" s="4" t="s">
        <v>66</v>
      </c>
      <c r="H95" s="5" t="str">
        <f t="shared" si="31"/>
        <v/>
      </c>
      <c r="I95" s="5" t="str">
        <f t="shared" si="32"/>
        <v/>
      </c>
      <c r="K95" s="5">
        <v>35000</v>
      </c>
      <c r="L95">
        <f t="shared" si="19"/>
        <v>110000</v>
      </c>
    </row>
    <row r="96" spans="1:12" x14ac:dyDescent="0.25">
      <c r="A96" s="3" t="str">
        <f>IF(I96="","",IF(F96="انتخاب شده","",COUNT($I$2:I96)))</f>
        <v/>
      </c>
      <c r="B96" s="2" t="s">
        <v>75</v>
      </c>
      <c r="C96" s="65" t="s">
        <v>289</v>
      </c>
      <c r="D96" s="65"/>
      <c r="E96" s="65"/>
      <c r="F96" s="3">
        <f t="shared" si="33"/>
        <v>90000</v>
      </c>
      <c r="G96" s="4" t="s">
        <v>66</v>
      </c>
      <c r="H96" s="5" t="str">
        <f t="shared" si="31"/>
        <v/>
      </c>
      <c r="I96" s="5" t="str">
        <f t="shared" si="32"/>
        <v/>
      </c>
      <c r="K96" s="5">
        <v>30000</v>
      </c>
      <c r="L96">
        <f t="shared" si="19"/>
        <v>90000</v>
      </c>
    </row>
    <row r="97" spans="1:12" x14ac:dyDescent="0.25">
      <c r="A97" s="3" t="str">
        <f>IF(I97="","",IF(F97="انتخاب شده","",COUNT($I$2:I97)))</f>
        <v/>
      </c>
      <c r="B97" s="2" t="s">
        <v>290</v>
      </c>
      <c r="C97" s="65" t="s">
        <v>291</v>
      </c>
      <c r="D97" s="65"/>
      <c r="E97" s="65"/>
      <c r="F97" s="3">
        <f t="shared" si="33"/>
        <v>110000</v>
      </c>
      <c r="G97" s="4" t="s">
        <v>66</v>
      </c>
      <c r="H97" s="5" t="str">
        <f t="shared" ref="H97" si="34">IF(OR(G97="بلی",AND($G$91="بلی",G97="-")),F97,"")</f>
        <v/>
      </c>
      <c r="I97" s="5" t="str">
        <f t="shared" ref="I97" si="35">IF(AND(H97&lt;&gt;"انتخاب شده",OR(G97="بلی",AND($G$91="بلی",G97="-"))),ROW(),"")</f>
        <v/>
      </c>
      <c r="K97" s="5">
        <v>35000</v>
      </c>
      <c r="L97">
        <f t="shared" si="19"/>
        <v>110000</v>
      </c>
    </row>
    <row r="98" spans="1:12" x14ac:dyDescent="0.25">
      <c r="A98" s="3" t="str">
        <f>IF(I98="","",IF(F98="انتخاب شده","",COUNT($I$2:I98)))</f>
        <v/>
      </c>
      <c r="B98" s="2" t="s">
        <v>292</v>
      </c>
      <c r="C98" s="65" t="s">
        <v>324</v>
      </c>
      <c r="D98" s="65"/>
      <c r="E98" s="65"/>
      <c r="F98" s="3">
        <f t="shared" si="33"/>
        <v>180000</v>
      </c>
      <c r="G98" s="4" t="s">
        <v>66</v>
      </c>
      <c r="H98" s="5" t="str">
        <f t="shared" ref="H98" si="36">IF(OR(G98="بلی",AND($G$91="بلی",G98="-")),F98,"")</f>
        <v/>
      </c>
      <c r="I98" s="5" t="str">
        <f t="shared" ref="I98" si="37">IF(AND(H98&lt;&gt;"انتخاب شده",OR(G98="بلی",AND($G$91="بلی",G98="-"))),ROW(),"")</f>
        <v/>
      </c>
      <c r="K98" s="5">
        <v>60000</v>
      </c>
      <c r="L98">
        <f t="shared" si="19"/>
        <v>180000</v>
      </c>
    </row>
    <row r="99" spans="1:12" x14ac:dyDescent="0.25">
      <c r="A99" s="3" t="str">
        <f>IF(I99="","",IF(F99="انتخاب شده","",COUNT($I$2:I99)))</f>
        <v/>
      </c>
      <c r="B99" s="2" t="s">
        <v>330</v>
      </c>
      <c r="C99" s="65" t="s">
        <v>331</v>
      </c>
      <c r="D99" s="65"/>
      <c r="E99" s="65"/>
      <c r="F99" s="3">
        <f t="shared" si="33"/>
        <v>210000</v>
      </c>
      <c r="G99" s="4" t="s">
        <v>66</v>
      </c>
      <c r="H99" s="5" t="str">
        <f t="shared" ref="H99" si="38">IF(OR(G99="بلی",AND($G$91="بلی",G99="-")),F99,"")</f>
        <v/>
      </c>
      <c r="I99" s="5" t="str">
        <f t="shared" ref="I99" si="39">IF(AND(H99&lt;&gt;"انتخاب شده",OR(G99="بلی",AND($G$91="بلی",G99="-"))),ROW(),"")</f>
        <v/>
      </c>
      <c r="K99" s="5">
        <v>67500</v>
      </c>
      <c r="L99">
        <f t="shared" si="19"/>
        <v>210000</v>
      </c>
    </row>
    <row r="100" spans="1:12" x14ac:dyDescent="0.25">
      <c r="A100" s="3" t="str">
        <f>IF(I100="","",IF(F100="انتخاب شده","",COUNT($I$2:I100)))</f>
        <v/>
      </c>
      <c r="B100" s="46" t="s">
        <v>78</v>
      </c>
      <c r="C100" s="68" t="s">
        <v>253</v>
      </c>
      <c r="D100" s="68"/>
      <c r="E100" s="68"/>
      <c r="F100" s="3">
        <f>IF(OR($G79="بلی",$G$73="بلی"),"انتخاب شده",$F79)</f>
        <v>210000</v>
      </c>
      <c r="G100" s="4" t="s">
        <v>66</v>
      </c>
      <c r="H100" s="5" t="str">
        <f t="shared" si="31"/>
        <v/>
      </c>
      <c r="I100" s="5" t="str">
        <f t="shared" si="32"/>
        <v/>
      </c>
      <c r="K100" s="5">
        <v>80000</v>
      </c>
      <c r="L100">
        <f t="shared" si="19"/>
        <v>240000</v>
      </c>
    </row>
    <row r="101" spans="1:12" x14ac:dyDescent="0.25">
      <c r="A101" s="3" t="str">
        <f>IF(I101="","",IF(F101="انتخاب شده","",COUNT($I$2:I101)))</f>
        <v/>
      </c>
      <c r="B101" s="2" t="s">
        <v>79</v>
      </c>
      <c r="C101" s="65" t="s">
        <v>202</v>
      </c>
      <c r="D101" s="65"/>
      <c r="E101" s="65"/>
      <c r="F101" s="3">
        <f t="shared" ref="F101:F104" si="40">L101</f>
        <v>140000</v>
      </c>
      <c r="G101" s="4" t="s">
        <v>66</v>
      </c>
      <c r="H101" s="5" t="str">
        <f t="shared" si="31"/>
        <v/>
      </c>
      <c r="I101" s="5" t="str">
        <f t="shared" si="32"/>
        <v/>
      </c>
      <c r="K101" s="5">
        <v>45000</v>
      </c>
      <c r="L101">
        <f t="shared" si="19"/>
        <v>140000</v>
      </c>
    </row>
    <row r="102" spans="1:12" x14ac:dyDescent="0.25">
      <c r="A102" s="3" t="str">
        <f>IF(I102="","",IF(F102="انتخاب شده","",COUNT($I$2:I102)))</f>
        <v/>
      </c>
      <c r="B102" s="2" t="s">
        <v>80</v>
      </c>
      <c r="C102" s="65" t="s">
        <v>203</v>
      </c>
      <c r="D102" s="65"/>
      <c r="E102" s="65"/>
      <c r="F102" s="3">
        <f t="shared" si="40"/>
        <v>120000</v>
      </c>
      <c r="G102" s="4" t="s">
        <v>66</v>
      </c>
      <c r="H102" s="5" t="str">
        <f t="shared" si="31"/>
        <v/>
      </c>
      <c r="I102" s="5" t="str">
        <f t="shared" si="32"/>
        <v/>
      </c>
      <c r="K102" s="5">
        <v>37500</v>
      </c>
      <c r="L102">
        <f t="shared" si="19"/>
        <v>120000</v>
      </c>
    </row>
    <row r="103" spans="1:12" x14ac:dyDescent="0.25">
      <c r="A103" s="3" t="str">
        <f>IF(I103="","",IF(F103="انتخاب شده","",COUNT($I$2:I103)))</f>
        <v/>
      </c>
      <c r="B103" s="28" t="s">
        <v>76</v>
      </c>
      <c r="C103" s="71" t="s">
        <v>293</v>
      </c>
      <c r="D103" s="71"/>
      <c r="E103" s="71"/>
      <c r="F103" s="3">
        <f t="shared" si="40"/>
        <v>40000</v>
      </c>
      <c r="G103" s="4" t="s">
        <v>66</v>
      </c>
      <c r="H103" s="5" t="str">
        <f>IF(OR(G103="بلی",AND($G$91="بلی",G103="-")),F103,"")</f>
        <v/>
      </c>
      <c r="I103" s="5" t="str">
        <f>IF(AND(H103&lt;&gt;"انتخاب شده",OR(G103="بلی",AND($G$91="بلی",G103="-"))),ROW(),"")</f>
        <v/>
      </c>
      <c r="K103" s="5">
        <v>12500</v>
      </c>
      <c r="L103">
        <f t="shared" si="19"/>
        <v>40000</v>
      </c>
    </row>
    <row r="104" spans="1:12" x14ac:dyDescent="0.25">
      <c r="A104" s="3" t="str">
        <f>IF(I104="","",IF(F104="انتخاب شده","",COUNT($I$2:I104)))</f>
        <v/>
      </c>
      <c r="B104" s="28" t="s">
        <v>77</v>
      </c>
      <c r="C104" s="71" t="s">
        <v>294</v>
      </c>
      <c r="D104" s="71"/>
      <c r="E104" s="71"/>
      <c r="F104" s="3">
        <f t="shared" si="40"/>
        <v>40000</v>
      </c>
      <c r="G104" s="4" t="s">
        <v>66</v>
      </c>
      <c r="H104" s="5" t="str">
        <f>IF(OR(G104="بلی",AND($G$91="بلی",G104="-")),F104,"")</f>
        <v/>
      </c>
      <c r="I104" s="5" t="str">
        <f>IF(AND(H104&lt;&gt;"انتخاب شده",OR(G104="بلی",AND($G$91="بلی",G104="-"))),ROW(),"")</f>
        <v/>
      </c>
      <c r="K104" s="5">
        <v>12500</v>
      </c>
      <c r="L104">
        <f t="shared" si="19"/>
        <v>40000</v>
      </c>
    </row>
    <row r="105" spans="1:12" x14ac:dyDescent="0.25">
      <c r="A105" s="3" t="str">
        <f>IF(I105="","",IF(F105="انتخاب شده","",COUNT($I$2:I105)))</f>
        <v/>
      </c>
      <c r="B105" s="28" t="s">
        <v>252</v>
      </c>
      <c r="C105" s="68" t="s">
        <v>269</v>
      </c>
      <c r="D105" s="68"/>
      <c r="E105" s="68"/>
      <c r="F105" s="3">
        <f>IF(OR($G78="بلی",$G$73="بلی"),"انتخاب شده",$F78)</f>
        <v>60000</v>
      </c>
      <c r="G105" s="4" t="s">
        <v>66</v>
      </c>
      <c r="H105" s="5" t="str">
        <f>IF(OR(G105="بلی",AND($G$91="بلی",G105="-")),F105,"")</f>
        <v/>
      </c>
      <c r="I105" s="5" t="str">
        <f>IF(AND(H105&lt;&gt;"انتخاب شده",OR(G105="بلی",AND($G$91="بلی",G105="-"))),ROW(),"")</f>
        <v/>
      </c>
      <c r="K105" s="5" t="e">
        <v>#VALUE!</v>
      </c>
      <c r="L105" t="e">
        <f t="shared" si="19"/>
        <v>#VALUE!</v>
      </c>
    </row>
    <row r="106" spans="1:12" ht="21.1" x14ac:dyDescent="0.25">
      <c r="A106" s="21">
        <f>COUNT(A107:A109)</f>
        <v>0</v>
      </c>
      <c r="B106" s="66" t="s">
        <v>42</v>
      </c>
      <c r="C106" s="66"/>
      <c r="D106" s="66"/>
      <c r="E106" s="66"/>
      <c r="F106" s="67"/>
      <c r="G106" s="18" t="s">
        <v>6</v>
      </c>
      <c r="H106" s="5"/>
      <c r="K106" s="5"/>
      <c r="L106">
        <f t="shared" si="19"/>
        <v>0</v>
      </c>
    </row>
    <row r="107" spans="1:12" x14ac:dyDescent="0.25">
      <c r="A107" s="3" t="str">
        <f>IF(I107="","",IF(F107="انتخاب شده","",COUNT($I$2:I107)))</f>
        <v/>
      </c>
      <c r="B107" s="2" t="s">
        <v>43</v>
      </c>
      <c r="C107" s="65" t="s">
        <v>218</v>
      </c>
      <c r="D107" s="65"/>
      <c r="E107" s="65"/>
      <c r="F107" s="3">
        <f t="shared" ref="F107:F109" si="41">L107</f>
        <v>90000</v>
      </c>
      <c r="G107" s="4" t="s">
        <v>66</v>
      </c>
      <c r="H107" s="5" t="str">
        <f>IF(OR(G107="بلی",AND($G$106="بلی",G107="-")),F107,"")</f>
        <v/>
      </c>
      <c r="I107" s="5" t="str">
        <f>IF(AND(H107&lt;&gt;"انتخاب شده",OR(G107="بلی",AND($G$106="بلی",G107="-"))),ROW(),"")</f>
        <v/>
      </c>
      <c r="K107" s="5">
        <v>30000</v>
      </c>
      <c r="L107">
        <f t="shared" si="19"/>
        <v>90000</v>
      </c>
    </row>
    <row r="108" spans="1:12" x14ac:dyDescent="0.25">
      <c r="A108" s="3" t="str">
        <f>IF(I108="","",IF(F108="انتخاب شده","",COUNT($I$2:I108)))</f>
        <v/>
      </c>
      <c r="B108" s="2" t="s">
        <v>44</v>
      </c>
      <c r="C108" s="65" t="s">
        <v>219</v>
      </c>
      <c r="D108" s="65"/>
      <c r="E108" s="65"/>
      <c r="F108" s="3">
        <f t="shared" si="41"/>
        <v>160000</v>
      </c>
      <c r="G108" s="4" t="s">
        <v>66</v>
      </c>
      <c r="H108" s="5" t="str">
        <f>IF(OR(G108="بلی",AND($G$106="بلی",G108="-")),F108,"")</f>
        <v/>
      </c>
      <c r="I108" s="5" t="str">
        <f>IF(AND(H108&lt;&gt;"انتخاب شده",OR(G108="بلی",AND($G$106="بلی",G108="-"))),ROW(),"")</f>
        <v/>
      </c>
      <c r="K108" s="5">
        <v>52500</v>
      </c>
      <c r="L108">
        <f t="shared" si="19"/>
        <v>160000</v>
      </c>
    </row>
    <row r="109" spans="1:12" x14ac:dyDescent="0.25">
      <c r="A109" s="3" t="str">
        <f>IF(I109="","",IF(F109="انتخاب شده","",COUNT($I$2:I109)))</f>
        <v/>
      </c>
      <c r="B109" s="2" t="s">
        <v>45</v>
      </c>
      <c r="C109" s="65" t="s">
        <v>220</v>
      </c>
      <c r="D109" s="65"/>
      <c r="E109" s="65"/>
      <c r="F109" s="3">
        <f t="shared" si="41"/>
        <v>160000</v>
      </c>
      <c r="G109" s="4" t="s">
        <v>66</v>
      </c>
      <c r="H109" s="5" t="str">
        <f>IF(OR(G109="بلی",AND($G$106="بلی",G109="-")),F109,"")</f>
        <v/>
      </c>
      <c r="I109" s="5" t="str">
        <f>IF(AND(H109&lt;&gt;"انتخاب شده",OR(G109="بلی",AND($G$106="بلی",G109="-"))),ROW(),"")</f>
        <v/>
      </c>
      <c r="K109" s="5">
        <v>52500</v>
      </c>
      <c r="L109">
        <f t="shared" si="19"/>
        <v>160000</v>
      </c>
    </row>
    <row r="110" spans="1:12" ht="21.1" x14ac:dyDescent="0.25">
      <c r="A110" s="21">
        <f>COUNT(A111:A114)</f>
        <v>0</v>
      </c>
      <c r="B110" s="66" t="s">
        <v>46</v>
      </c>
      <c r="C110" s="66"/>
      <c r="D110" s="66"/>
      <c r="E110" s="66"/>
      <c r="F110" s="67"/>
      <c r="G110" s="18" t="s">
        <v>6</v>
      </c>
      <c r="H110" s="5"/>
      <c r="K110" s="5"/>
      <c r="L110">
        <f t="shared" si="19"/>
        <v>0</v>
      </c>
    </row>
    <row r="111" spans="1:12" x14ac:dyDescent="0.25">
      <c r="A111" s="3" t="str">
        <f>IF(I111="","",IF(F111="انتخاب شده","",COUNT($I$2:I111)))</f>
        <v/>
      </c>
      <c r="B111" s="2" t="s">
        <v>47</v>
      </c>
      <c r="C111" s="65" t="s">
        <v>222</v>
      </c>
      <c r="D111" s="65"/>
      <c r="E111" s="65"/>
      <c r="F111" s="3">
        <f t="shared" ref="F111:F114" si="42">L111</f>
        <v>290000</v>
      </c>
      <c r="G111" s="4" t="s">
        <v>66</v>
      </c>
      <c r="H111" s="5" t="str">
        <f>IF(OR(G111="بلی",AND($G$110="بلی",G111="-")),F111,"")</f>
        <v/>
      </c>
      <c r="I111" s="5" t="str">
        <f>IF(AND(H111&lt;&gt;"انتخاب شده",OR(G111="بلی",AND($G$110="بلی",G111="-"))),ROW(),"")</f>
        <v/>
      </c>
      <c r="K111" s="5">
        <v>95000</v>
      </c>
      <c r="L111">
        <f t="shared" si="19"/>
        <v>290000</v>
      </c>
    </row>
    <row r="112" spans="1:12" x14ac:dyDescent="0.25">
      <c r="A112" s="3" t="str">
        <f>IF(I112="","",IF(F112="انتخاب شده","",COUNT($I$2:I112)))</f>
        <v/>
      </c>
      <c r="B112" s="2" t="s">
        <v>48</v>
      </c>
      <c r="C112" s="65" t="s">
        <v>221</v>
      </c>
      <c r="D112" s="65"/>
      <c r="E112" s="65"/>
      <c r="F112" s="3">
        <f t="shared" si="42"/>
        <v>90000</v>
      </c>
      <c r="G112" s="4" t="s">
        <v>66</v>
      </c>
      <c r="H112" s="5" t="str">
        <f>IF(OR(G112="بلی",AND($G$110="بلی",G112="-")),F112,"")</f>
        <v/>
      </c>
      <c r="I112" s="5" t="str">
        <f>IF(AND(H112&lt;&gt;"انتخاب شده",OR(G112="بلی",AND($G$110="بلی",G112="-"))),ROW(),"")</f>
        <v/>
      </c>
      <c r="K112" s="5">
        <v>30000</v>
      </c>
      <c r="L112">
        <f t="shared" si="19"/>
        <v>90000</v>
      </c>
    </row>
    <row r="113" spans="1:12" x14ac:dyDescent="0.25">
      <c r="A113" s="3" t="str">
        <f>IF(I113="","",IF(F113="انتخاب شده","",COUNT($I$2:I113)))</f>
        <v/>
      </c>
      <c r="B113" s="2" t="s">
        <v>49</v>
      </c>
      <c r="C113" s="65" t="s">
        <v>271</v>
      </c>
      <c r="D113" s="65"/>
      <c r="E113" s="65"/>
      <c r="F113" s="3">
        <f t="shared" si="42"/>
        <v>110000</v>
      </c>
      <c r="G113" s="4" t="s">
        <v>66</v>
      </c>
      <c r="H113" s="5" t="str">
        <f>IF(OR(G113="بلی",AND($G$110="بلی",G113="-")),F113,"")</f>
        <v/>
      </c>
      <c r="I113" s="5" t="str">
        <f>IF(AND(H113&lt;&gt;"انتخاب شده",OR(G113="بلی",AND($G$110="بلی",G113="-"))),ROW(),"")</f>
        <v/>
      </c>
      <c r="K113" s="5">
        <v>35000</v>
      </c>
      <c r="L113">
        <f t="shared" si="19"/>
        <v>110000</v>
      </c>
    </row>
    <row r="114" spans="1:12" x14ac:dyDescent="0.25">
      <c r="A114" s="3" t="str">
        <f>IF(I114="","",IF(F114="انتخاب شده","",COUNT($I$2:I114)))</f>
        <v/>
      </c>
      <c r="B114" s="2" t="s">
        <v>50</v>
      </c>
      <c r="C114" s="65" t="s">
        <v>223</v>
      </c>
      <c r="D114" s="65"/>
      <c r="E114" s="65"/>
      <c r="F114" s="3">
        <f t="shared" si="42"/>
        <v>40000</v>
      </c>
      <c r="G114" s="4" t="s">
        <v>66</v>
      </c>
      <c r="H114" s="5" t="str">
        <f>IF(OR(G114="بلی",AND($G$110="بلی",G114="-")),F114,"")</f>
        <v/>
      </c>
      <c r="I114" s="5" t="str">
        <f>IF(AND(H114&lt;&gt;"انتخاب شده",OR(G114="بلی",AND($G$110="بلی",G114="-"))),ROW(),"")</f>
        <v/>
      </c>
      <c r="K114" s="5">
        <v>12500</v>
      </c>
      <c r="L114">
        <f t="shared" si="19"/>
        <v>40000</v>
      </c>
    </row>
    <row r="115" spans="1:12" ht="21.1" x14ac:dyDescent="0.25">
      <c r="A115" s="21">
        <f>COUNT(A116:A118)</f>
        <v>0</v>
      </c>
      <c r="B115" s="66" t="s">
        <v>51</v>
      </c>
      <c r="C115" s="66"/>
      <c r="D115" s="66"/>
      <c r="E115" s="66"/>
      <c r="F115" s="67"/>
      <c r="G115" s="18" t="s">
        <v>6</v>
      </c>
      <c r="H115" s="5"/>
      <c r="K115" s="5"/>
      <c r="L115">
        <f t="shared" si="19"/>
        <v>0</v>
      </c>
    </row>
    <row r="116" spans="1:12" x14ac:dyDescent="0.25">
      <c r="A116" s="3" t="str">
        <f>IF(I116="","",IF(F116="انتخاب شده","",COUNT($I$2:I116)))</f>
        <v/>
      </c>
      <c r="B116" s="2" t="s">
        <v>52</v>
      </c>
      <c r="C116" s="65" t="s">
        <v>224</v>
      </c>
      <c r="D116" s="65"/>
      <c r="E116" s="65"/>
      <c r="F116" s="3">
        <f t="shared" ref="F116:F118" si="43">L116</f>
        <v>160000</v>
      </c>
      <c r="G116" s="4" t="s">
        <v>66</v>
      </c>
      <c r="H116" s="5" t="str">
        <f>IF(OR(G116="بلی",AND($G$115="بلی",G116="-")),F116,"")</f>
        <v/>
      </c>
      <c r="I116" s="5" t="str">
        <f>IF(AND(H116&lt;&gt;"انتخاب شده",OR(G116="بلی",AND($G$115="بلی",G116="-"))),ROW(),"")</f>
        <v/>
      </c>
      <c r="K116" s="5">
        <v>52500</v>
      </c>
      <c r="L116">
        <f t="shared" si="19"/>
        <v>160000</v>
      </c>
    </row>
    <row r="117" spans="1:12" x14ac:dyDescent="0.25">
      <c r="A117" s="3" t="str">
        <f>IF(I117="","",IF(F117="انتخاب شده","",COUNT($I$2:I117)))</f>
        <v/>
      </c>
      <c r="B117" s="2" t="s">
        <v>53</v>
      </c>
      <c r="C117" s="65" t="s">
        <v>225</v>
      </c>
      <c r="D117" s="65"/>
      <c r="E117" s="65"/>
      <c r="F117" s="3">
        <f t="shared" si="43"/>
        <v>160000</v>
      </c>
      <c r="G117" s="4" t="s">
        <v>66</v>
      </c>
      <c r="H117" s="5" t="str">
        <f>IF(OR(G117="بلی",AND($G$115="بلی",G117="-")),F117,"")</f>
        <v/>
      </c>
      <c r="I117" s="5" t="str">
        <f>IF(AND(H117&lt;&gt;"انتخاب شده",OR(G117="بلی",AND($G$115="بلی",G117="-"))),ROW(),"")</f>
        <v/>
      </c>
      <c r="K117" s="5">
        <v>52500</v>
      </c>
      <c r="L117">
        <f t="shared" si="19"/>
        <v>160000</v>
      </c>
    </row>
    <row r="118" spans="1:12" x14ac:dyDescent="0.25">
      <c r="A118" s="3" t="str">
        <f>IF(I118="","",IF(F118="انتخاب شده","",COUNT($I$2:I118)))</f>
        <v/>
      </c>
      <c r="B118" s="2" t="s">
        <v>54</v>
      </c>
      <c r="C118" s="65" t="s">
        <v>226</v>
      </c>
      <c r="D118" s="65"/>
      <c r="E118" s="65"/>
      <c r="F118" s="3">
        <f t="shared" si="43"/>
        <v>160000</v>
      </c>
      <c r="G118" s="4" t="s">
        <v>66</v>
      </c>
      <c r="H118" s="5" t="str">
        <f>IF(OR(G118="بلی",AND($G$115="بلی",G118="-")),F118,"")</f>
        <v/>
      </c>
      <c r="I118" s="5" t="str">
        <f>IF(AND(H118&lt;&gt;"انتخاب شده",OR(G118="بلی",AND($G$115="بلی",G118="-"))),ROW(),"")</f>
        <v/>
      </c>
      <c r="K118" s="5">
        <v>52500</v>
      </c>
      <c r="L118">
        <f t="shared" si="19"/>
        <v>160000</v>
      </c>
    </row>
    <row r="119" spans="1:12" ht="21.1" x14ac:dyDescent="0.25">
      <c r="A119" s="21">
        <f>COUNT(A120:A124)</f>
        <v>0</v>
      </c>
      <c r="B119" s="66" t="s">
        <v>55</v>
      </c>
      <c r="C119" s="66"/>
      <c r="D119" s="66"/>
      <c r="E119" s="66"/>
      <c r="F119" s="67"/>
      <c r="G119" s="18" t="s">
        <v>6</v>
      </c>
      <c r="H119" s="5"/>
      <c r="K119" s="5"/>
      <c r="L119">
        <f t="shared" si="19"/>
        <v>0</v>
      </c>
    </row>
    <row r="120" spans="1:12" x14ac:dyDescent="0.25">
      <c r="A120" s="3" t="str">
        <f>IF(I120="","",IF(F120="انتخاب شده","",COUNT($I$2:I120)))</f>
        <v/>
      </c>
      <c r="B120" s="2" t="s">
        <v>56</v>
      </c>
      <c r="C120" s="65" t="s">
        <v>227</v>
      </c>
      <c r="D120" s="65"/>
      <c r="E120" s="65"/>
      <c r="F120" s="3">
        <f t="shared" ref="F120:F124" si="44">L120</f>
        <v>90000</v>
      </c>
      <c r="G120" s="4" t="s">
        <v>66</v>
      </c>
      <c r="H120" s="5" t="str">
        <f>IF(OR(G120="بلی",AND($G$119="بلی",G120="-")),F120,"")</f>
        <v/>
      </c>
      <c r="I120" s="5" t="str">
        <f>IF(AND(H120&lt;&gt;"انتخاب شده",OR(G120="بلی",AND($G$119="بلی",G120="-"))),ROW(),"")</f>
        <v/>
      </c>
      <c r="K120" s="5">
        <v>30000</v>
      </c>
      <c r="L120">
        <f t="shared" si="19"/>
        <v>90000</v>
      </c>
    </row>
    <row r="121" spans="1:12" x14ac:dyDescent="0.25">
      <c r="A121" s="3" t="str">
        <f>IF(I121="","",IF(F121="انتخاب شده","",COUNT($I$2:I121)))</f>
        <v/>
      </c>
      <c r="B121" s="2" t="s">
        <v>57</v>
      </c>
      <c r="C121" s="65" t="s">
        <v>228</v>
      </c>
      <c r="D121" s="65"/>
      <c r="E121" s="65"/>
      <c r="F121" s="3">
        <f t="shared" si="44"/>
        <v>120000</v>
      </c>
      <c r="G121" s="4" t="s">
        <v>66</v>
      </c>
      <c r="H121" s="5" t="str">
        <f>IF(OR(G121="بلی",AND($G$119="بلی",G121="-")),F121,"")</f>
        <v/>
      </c>
      <c r="I121" s="5" t="str">
        <f>IF(AND(H121&lt;&gt;"انتخاب شده",OR(G121="بلی",AND($G$119="بلی",G121="-"))),ROW(),"")</f>
        <v/>
      </c>
      <c r="K121" s="5">
        <v>37500</v>
      </c>
      <c r="L121">
        <f t="shared" si="19"/>
        <v>120000</v>
      </c>
    </row>
    <row r="122" spans="1:12" x14ac:dyDescent="0.25">
      <c r="A122" s="3" t="str">
        <f>IF(I122="","",IF(F122="انتخاب شده","",COUNT($I$2:I122)))</f>
        <v/>
      </c>
      <c r="B122" s="2" t="s">
        <v>58</v>
      </c>
      <c r="C122" s="65" t="s">
        <v>229</v>
      </c>
      <c r="D122" s="65"/>
      <c r="E122" s="65"/>
      <c r="F122" s="3">
        <f t="shared" si="44"/>
        <v>160000</v>
      </c>
      <c r="G122" s="4" t="s">
        <v>66</v>
      </c>
      <c r="H122" s="5" t="str">
        <f>IF(OR(G122="بلی",AND($G$119="بلی",G122="-")),F122,"")</f>
        <v/>
      </c>
      <c r="I122" s="5" t="str">
        <f>IF(AND(H122&lt;&gt;"انتخاب شده",OR(G122="بلی",AND($G$119="بلی",G122="-"))),ROW(),"")</f>
        <v/>
      </c>
      <c r="K122" s="5">
        <v>52500</v>
      </c>
      <c r="L122">
        <f t="shared" si="19"/>
        <v>160000</v>
      </c>
    </row>
    <row r="123" spans="1:12" x14ac:dyDescent="0.25">
      <c r="A123" s="3" t="str">
        <f>IF(I123="","",IF(F123="انتخاب شده","",COUNT($I$2:I123)))</f>
        <v/>
      </c>
      <c r="B123" s="2" t="s">
        <v>59</v>
      </c>
      <c r="C123" s="65" t="s">
        <v>230</v>
      </c>
      <c r="D123" s="65"/>
      <c r="E123" s="65"/>
      <c r="F123" s="3">
        <f t="shared" si="44"/>
        <v>120000</v>
      </c>
      <c r="G123" s="4" t="s">
        <v>66</v>
      </c>
      <c r="H123" s="5" t="str">
        <f>IF(OR(G123="بلی",AND($G$119="بلی",G123="-")),F123,"")</f>
        <v/>
      </c>
      <c r="I123" s="5" t="str">
        <f>IF(AND(H123&lt;&gt;"انتخاب شده",OR(G123="بلی",AND($G$119="بلی",G123="-"))),ROW(),"")</f>
        <v/>
      </c>
      <c r="K123" s="5">
        <v>37500</v>
      </c>
      <c r="L123">
        <f t="shared" si="19"/>
        <v>120000</v>
      </c>
    </row>
    <row r="124" spans="1:12" x14ac:dyDescent="0.25">
      <c r="A124" s="3" t="str">
        <f>IF(I124="","",IF(F124="انتخاب شده","",COUNT($I$2:I124)))</f>
        <v/>
      </c>
      <c r="B124" s="2" t="s">
        <v>60</v>
      </c>
      <c r="C124" s="65" t="s">
        <v>231</v>
      </c>
      <c r="D124" s="65"/>
      <c r="E124" s="65"/>
      <c r="F124" s="3">
        <f t="shared" si="44"/>
        <v>90000</v>
      </c>
      <c r="G124" s="4" t="s">
        <v>66</v>
      </c>
      <c r="H124" s="5" t="str">
        <f>IF(OR(G124="بلی",AND($G$119="بلی",G124="-")),F124,"")</f>
        <v/>
      </c>
      <c r="I124" s="5" t="str">
        <f>IF(AND(H124&lt;&gt;"انتخاب شده",OR(G124="بلی",AND($G$119="بلی",G124="-"))),ROW(),"")</f>
        <v/>
      </c>
      <c r="K124" s="5">
        <v>30000</v>
      </c>
      <c r="L124">
        <f t="shared" si="19"/>
        <v>90000</v>
      </c>
    </row>
    <row r="125" spans="1:12" ht="21.1" x14ac:dyDescent="0.25">
      <c r="A125" s="21">
        <f>COUNT(A126:A128)</f>
        <v>0</v>
      </c>
      <c r="B125" s="66" t="s">
        <v>85</v>
      </c>
      <c r="C125" s="66"/>
      <c r="D125" s="66"/>
      <c r="E125" s="66"/>
      <c r="F125" s="67"/>
      <c r="G125" s="18" t="s">
        <v>6</v>
      </c>
      <c r="H125" s="5"/>
      <c r="K125" s="5"/>
      <c r="L125">
        <f t="shared" si="19"/>
        <v>0</v>
      </c>
    </row>
    <row r="126" spans="1:12" x14ac:dyDescent="0.25">
      <c r="A126" s="3" t="str">
        <f>IF(I126="","",IF(F126="انتخاب شده","",COUNT($I$2:I126)))</f>
        <v/>
      </c>
      <c r="B126" s="2" t="s">
        <v>62</v>
      </c>
      <c r="C126" s="65" t="s">
        <v>232</v>
      </c>
      <c r="D126" s="65"/>
      <c r="E126" s="65"/>
      <c r="F126" s="3">
        <f t="shared" ref="F126:F128" si="45">L126</f>
        <v>60000</v>
      </c>
      <c r="G126" s="4" t="s">
        <v>66</v>
      </c>
      <c r="H126" s="5" t="str">
        <f>IF(OR(G126="بلی",AND($G$125="بلی",G126="-")),F126,"")</f>
        <v/>
      </c>
      <c r="I126" s="5" t="str">
        <f>IF(AND(H126&lt;&gt;"انتخاب شده",OR(G126="بلی",AND($G$125="بلی",G126="-"))),ROW(),"")</f>
        <v/>
      </c>
      <c r="K126" s="5">
        <v>20000</v>
      </c>
      <c r="L126">
        <f t="shared" si="19"/>
        <v>60000</v>
      </c>
    </row>
    <row r="127" spans="1:12" x14ac:dyDescent="0.25">
      <c r="A127" s="3" t="str">
        <f>IF(I127="","",IF(F127="انتخاب شده","",COUNT($I$2:I127)))</f>
        <v/>
      </c>
      <c r="B127" s="2" t="s">
        <v>63</v>
      </c>
      <c r="C127" s="65" t="s">
        <v>233</v>
      </c>
      <c r="D127" s="65"/>
      <c r="E127" s="65"/>
      <c r="F127" s="3">
        <f t="shared" si="45"/>
        <v>90000</v>
      </c>
      <c r="G127" s="4" t="s">
        <v>66</v>
      </c>
      <c r="H127" s="5" t="str">
        <f>IF(OR(G127="بلی",AND($G$125="بلی",G127="-")),F127,"")</f>
        <v/>
      </c>
      <c r="I127" s="5" t="str">
        <f>IF(AND(H127&lt;&gt;"انتخاب شده",OR(G127="بلی",AND($G$125="بلی",G127="-"))),ROW(),"")</f>
        <v/>
      </c>
      <c r="K127" s="5">
        <v>30000</v>
      </c>
      <c r="L127">
        <f t="shared" si="19"/>
        <v>90000</v>
      </c>
    </row>
    <row r="128" spans="1:12" x14ac:dyDescent="0.25">
      <c r="A128" s="3" t="str">
        <f>IF(I128="","",IF(F128="انتخاب شده","",COUNT($I$2:I128)))</f>
        <v/>
      </c>
      <c r="B128" s="2" t="s">
        <v>344</v>
      </c>
      <c r="C128" s="65" t="s">
        <v>343</v>
      </c>
      <c r="D128" s="65"/>
      <c r="E128" s="65"/>
      <c r="F128" s="3">
        <f t="shared" si="45"/>
        <v>60000</v>
      </c>
      <c r="G128" s="4" t="s">
        <v>66</v>
      </c>
      <c r="H128" s="5" t="str">
        <f>IF(OR(G128="بلی",AND($G$125="بلی",G128="-")),F128,"")</f>
        <v/>
      </c>
      <c r="I128" s="5" t="str">
        <f>IF(AND(H128&lt;&gt;"انتخاب شده",OR(G128="بلی",AND($G$125="بلی",G128="-"))),ROW(),"")</f>
        <v/>
      </c>
      <c r="K128" s="5">
        <v>20000</v>
      </c>
      <c r="L128">
        <f t="shared" si="19"/>
        <v>60000</v>
      </c>
    </row>
    <row r="129" spans="1:9" ht="21.1" x14ac:dyDescent="0.25">
      <c r="A129" s="21">
        <f>COUNT(A130:A185)</f>
        <v>0</v>
      </c>
      <c r="B129" s="66" t="s">
        <v>241</v>
      </c>
      <c r="C129" s="66"/>
      <c r="D129" s="66"/>
      <c r="E129" s="66"/>
      <c r="F129" s="67"/>
      <c r="G129" s="18" t="s">
        <v>6</v>
      </c>
      <c r="H129" s="5"/>
    </row>
    <row r="130" spans="1:9" x14ac:dyDescent="0.25">
      <c r="A130" s="3" t="str">
        <f>IF(I130="","",IF(F130="انتخاب شده","",COUNT($I$2:I130)))</f>
        <v/>
      </c>
      <c r="B130" s="2" t="str">
        <f>B3</f>
        <v>CS1</v>
      </c>
      <c r="C130" s="65" t="str">
        <f>C3</f>
        <v>برنامه محاسبه مرکز سطح مقاطع (Centroid)</v>
      </c>
      <c r="D130" s="65"/>
      <c r="E130" s="65"/>
      <c r="F130" s="3">
        <f>IF(OR(G3="بلی",$G$2="بلی"),"انتخاب شده",F3)</f>
        <v>60000</v>
      </c>
      <c r="G130" s="4" t="s">
        <v>66</v>
      </c>
      <c r="H130" s="5" t="str">
        <f t="shared" ref="H130:H165" si="46">IF(OR(G130="بلی",AND($G$129="بلی",G130="-")),F130,"")</f>
        <v/>
      </c>
      <c r="I130" s="5" t="str">
        <f t="shared" ref="I130:I165" si="47">IF(AND(H130&lt;&gt;"انتخاب شده",OR(G130="بلی",AND($G$129="بلی",G130="-"))),ROW(),"")</f>
        <v/>
      </c>
    </row>
    <row r="131" spans="1:9" x14ac:dyDescent="0.25">
      <c r="A131" s="3" t="str">
        <f>IF(I131="","",IF(F131="انتخاب شده","",COUNT($I$2:I131)))</f>
        <v/>
      </c>
      <c r="B131" s="2" t="str">
        <f>B4</f>
        <v>CS2</v>
      </c>
      <c r="C131" s="65" t="str">
        <f>C4</f>
        <v>برنامه محاسبه ممان اینرسی مقاطع (Inertia&amp;Ixy)</v>
      </c>
      <c r="D131" s="65"/>
      <c r="E131" s="65"/>
      <c r="F131" s="3">
        <f>IF(OR(G4="بلی",$G$2="بلی"),"انتخاب شده",F4)</f>
        <v>120000</v>
      </c>
      <c r="G131" s="4" t="s">
        <v>66</v>
      </c>
      <c r="H131" s="5" t="str">
        <f t="shared" si="46"/>
        <v/>
      </c>
      <c r="I131" s="5" t="str">
        <f t="shared" si="47"/>
        <v/>
      </c>
    </row>
    <row r="132" spans="1:9" x14ac:dyDescent="0.25">
      <c r="A132" s="3" t="str">
        <f>IF(I132="","",IF(F132="انتخاب شده","",COUNT($I$2:I132)))</f>
        <v/>
      </c>
      <c r="B132" s="2" t="str">
        <f t="shared" ref="B132:C134" si="48">B126</f>
        <v>CC1</v>
      </c>
      <c r="C132" s="65" t="str">
        <f t="shared" si="48"/>
        <v>برنامه درون یابی خطی (Interpol)</v>
      </c>
      <c r="D132" s="65"/>
      <c r="E132" s="65"/>
      <c r="F132" s="3">
        <f>IF(OR(G126="بلی",$G$125="بلی"),"انتخاب شده",F126)</f>
        <v>60000</v>
      </c>
      <c r="G132" s="4" t="s">
        <v>66</v>
      </c>
      <c r="H132" s="5" t="str">
        <f t="shared" si="46"/>
        <v/>
      </c>
      <c r="I132" s="5" t="str">
        <f t="shared" si="47"/>
        <v/>
      </c>
    </row>
    <row r="133" spans="1:9" x14ac:dyDescent="0.25">
      <c r="A133" s="3" t="str">
        <f>IF(I133="","",IF(F133="انتخاب شده","",COUNT($I$2:I133)))</f>
        <v/>
      </c>
      <c r="B133" s="2" t="str">
        <f t="shared" si="48"/>
        <v>CC2</v>
      </c>
      <c r="C133" s="65" t="str">
        <f t="shared" si="48"/>
        <v>برنامه تبدیلات واحد (TabdilVa)</v>
      </c>
      <c r="D133" s="65"/>
      <c r="E133" s="65"/>
      <c r="F133" s="3">
        <f>IF(OR(G127="بلی",$G$125="بلی"),"انتخاب شده",F127)</f>
        <v>90000</v>
      </c>
      <c r="G133" s="4" t="s">
        <v>66</v>
      </c>
      <c r="H133" s="5" t="str">
        <f t="shared" ref="H133" si="49">IF(OR(G133="بلی",AND($G$129="بلی",G133="-")),F133,"")</f>
        <v/>
      </c>
      <c r="I133" s="5" t="str">
        <f t="shared" ref="I133" si="50">IF(AND(H133&lt;&gt;"انتخاب شده",OR(G133="بلی",AND($G$129="بلی",G133="-"))),ROW(),"")</f>
        <v/>
      </c>
    </row>
    <row r="134" spans="1:9" x14ac:dyDescent="0.25">
      <c r="A134" s="3" t="str">
        <f>IF(I134="","",IF(F134="انتخاب شده","",COUNT($I$2:I134)))</f>
        <v/>
      </c>
      <c r="B134" s="2" t="str">
        <f t="shared" si="48"/>
        <v>CC3</v>
      </c>
      <c r="C134" s="65" t="str">
        <f t="shared" si="48"/>
        <v>برنامه تبدیلات زوایا (Ang_Conv)</v>
      </c>
      <c r="D134" s="65"/>
      <c r="E134" s="65"/>
      <c r="F134" s="3">
        <f>IF(OR(G128="بلی",$G$125="بلی"),"انتخاب شده",F128)</f>
        <v>60000</v>
      </c>
      <c r="G134" s="4" t="s">
        <v>66</v>
      </c>
      <c r="H134" s="5" t="str">
        <f t="shared" si="46"/>
        <v/>
      </c>
      <c r="I134" s="5" t="str">
        <f t="shared" si="47"/>
        <v/>
      </c>
    </row>
    <row r="135" spans="1:9" x14ac:dyDescent="0.25">
      <c r="A135" s="3" t="str">
        <f>IF(I135="","",IF(F135="انتخاب شده","",COUNT($I$2:I135)))</f>
        <v/>
      </c>
      <c r="B135" s="2" t="str">
        <f t="shared" ref="B135:C137" si="51">B8</f>
        <v>CMM1</v>
      </c>
      <c r="C135" s="65" t="str">
        <f t="shared" si="51"/>
        <v>برنامه ترسیم دایره موهر (Mohr)</v>
      </c>
      <c r="D135" s="65"/>
      <c r="E135" s="65"/>
      <c r="F135" s="3">
        <f>IF(OR(G8="بلی",G19="بلی",$G$7="بلی",$G$16="بلی"),"انتخاب شده",F8)</f>
        <v>130000</v>
      </c>
      <c r="G135" s="4" t="s">
        <v>66</v>
      </c>
      <c r="H135" s="5" t="str">
        <f t="shared" si="46"/>
        <v/>
      </c>
      <c r="I135" s="5" t="str">
        <f t="shared" si="47"/>
        <v/>
      </c>
    </row>
    <row r="136" spans="1:9" x14ac:dyDescent="0.25">
      <c r="A136" s="3" t="str">
        <f>IF(I136="","",IF(F136="انتخاب شده","",COUNT($I$2:I136)))</f>
        <v/>
      </c>
      <c r="B136" s="2" t="str">
        <f t="shared" si="51"/>
        <v>CMM2</v>
      </c>
      <c r="C136" s="65" t="str">
        <f t="shared" si="51"/>
        <v>برنامه محاسبه تبدیلات تانسور تنش (Stress_M)</v>
      </c>
      <c r="D136" s="65"/>
      <c r="E136" s="65"/>
      <c r="F136" s="3">
        <f>IF(OR(G9="بلی",G20="بلی",$G$7="بلی",$G$16="بلی"),"انتخاب شده",F9)</f>
        <v>90000</v>
      </c>
      <c r="G136" s="4" t="s">
        <v>66</v>
      </c>
      <c r="H136" s="5" t="str">
        <f t="shared" si="46"/>
        <v/>
      </c>
      <c r="I136" s="5" t="str">
        <f t="shared" si="47"/>
        <v/>
      </c>
    </row>
    <row r="137" spans="1:9" x14ac:dyDescent="0.25">
      <c r="A137" s="3" t="str">
        <f>IF(I137="","",IF(F137="انتخاب شده","",COUNT($I$2:I137)))</f>
        <v/>
      </c>
      <c r="B137" s="2" t="str">
        <f t="shared" si="51"/>
        <v>CMM3</v>
      </c>
      <c r="C137" s="65" t="str">
        <f t="shared" si="51"/>
        <v>برنامه محاسبه تنش ناشی از لنگر خمشی (TaneshMe)</v>
      </c>
      <c r="D137" s="65"/>
      <c r="E137" s="65"/>
      <c r="F137" s="3">
        <f>IF(OR(G10="بلی",G21="بلی",$G$7="بلی",$G$16="بلی"),"انتخاب شده",F10)</f>
        <v>90000</v>
      </c>
      <c r="G137" s="4" t="s">
        <v>66</v>
      </c>
      <c r="H137" s="5" t="str">
        <f t="shared" si="46"/>
        <v/>
      </c>
      <c r="I137" s="5" t="str">
        <f t="shared" si="47"/>
        <v/>
      </c>
    </row>
    <row r="138" spans="1:9" x14ac:dyDescent="0.25">
      <c r="A138" s="3" t="str">
        <f>IF(I138="","",IF(F138="انتخاب شده","",COUNT($I$2:I138)))</f>
        <v/>
      </c>
      <c r="B138" s="2" t="str">
        <f>B14</f>
        <v>CSA1</v>
      </c>
      <c r="C138" s="65" t="str">
        <f>C14</f>
        <v>برنامه آنالیز خرپا به روش تعادل نیروها (Truss_Jo)</v>
      </c>
      <c r="D138" s="65"/>
      <c r="E138" s="65"/>
      <c r="F138" s="3">
        <f>IF(OR(G5="بلی",G2="بلی",G14="بلی",G13="بلی"),"انتخاب شده",F14)</f>
        <v>120000</v>
      </c>
      <c r="G138" s="4" t="s">
        <v>66</v>
      </c>
      <c r="H138" s="5" t="str">
        <f t="shared" si="46"/>
        <v/>
      </c>
      <c r="I138" s="5" t="str">
        <f t="shared" si="47"/>
        <v/>
      </c>
    </row>
    <row r="139" spans="1:9" x14ac:dyDescent="0.25">
      <c r="A139" s="3" t="str">
        <f>IF(I139="","",IF(F139="انتخاب شده","",COUNT($I$2:I139)))</f>
        <v/>
      </c>
      <c r="B139" s="2" t="str">
        <f>B15</f>
        <v>CSA2</v>
      </c>
      <c r="C139" s="65" t="str">
        <f>C15</f>
        <v>آنالیز تیرهای متداول (معین و نامعین) (Beam)</v>
      </c>
      <c r="D139" s="65"/>
      <c r="E139" s="65"/>
      <c r="F139" s="3">
        <f>IF(OR(G6="بلی",G2="بلی",G15="بلی",G13="بلی"),"انتخاب شده",F15)</f>
        <v>340000</v>
      </c>
      <c r="G139" s="4" t="s">
        <v>66</v>
      </c>
      <c r="H139" s="5" t="str">
        <f t="shared" si="46"/>
        <v/>
      </c>
      <c r="I139" s="5" t="str">
        <f t="shared" si="47"/>
        <v/>
      </c>
    </row>
    <row r="140" spans="1:9" x14ac:dyDescent="0.25">
      <c r="A140" s="3" t="str">
        <f>IF(I140="","",IF(F140="انتخاب شده","",COUNT($I$2:I140)))</f>
        <v/>
      </c>
      <c r="B140" s="2" t="str">
        <f t="shared" ref="B140:C142" si="52">B21</f>
        <v>CSM3</v>
      </c>
      <c r="C140" s="65" t="str">
        <f t="shared" si="52"/>
        <v>برنامه محاسبه چسبندگی و زاویه اصطکاک خاک (c,φ from2tests)</v>
      </c>
      <c r="D140" s="65"/>
      <c r="E140" s="65"/>
      <c r="F140" s="3">
        <f>IF(OR(G21="بلی",$G$16="بلی"),"انتخاب شده",F21)</f>
        <v>90000</v>
      </c>
      <c r="G140" s="4" t="s">
        <v>66</v>
      </c>
      <c r="H140" s="5" t="str">
        <f t="shared" si="46"/>
        <v/>
      </c>
      <c r="I140" s="5" t="str">
        <f t="shared" si="47"/>
        <v/>
      </c>
    </row>
    <row r="141" spans="1:9" x14ac:dyDescent="0.25">
      <c r="A141" s="3" t="str">
        <f>IF(I141="","",IF(F141="انتخاب شده","",COUNT($I$2:I141)))</f>
        <v/>
      </c>
      <c r="B141" s="2" t="str">
        <f t="shared" si="52"/>
        <v>CSM4</v>
      </c>
      <c r="C141" s="65" t="str">
        <f t="shared" si="52"/>
        <v>برنامه تنش و فشار آب حفره ای درجا (Stress)</v>
      </c>
      <c r="D141" s="65"/>
      <c r="E141" s="65"/>
      <c r="F141" s="3">
        <f>IF(OR(G22="بلی",$G$16="بلی"),"انتخاب شده",F22)</f>
        <v>180000</v>
      </c>
      <c r="G141" s="4" t="s">
        <v>66</v>
      </c>
      <c r="H141" s="5" t="str">
        <f t="shared" si="46"/>
        <v/>
      </c>
      <c r="I141" s="5" t="str">
        <f t="shared" si="47"/>
        <v/>
      </c>
    </row>
    <row r="142" spans="1:9" x14ac:dyDescent="0.25">
      <c r="A142" s="3" t="str">
        <f>IF(I142="","",IF(F142="انتخاب شده","",COUNT($I$2:I142)))</f>
        <v/>
      </c>
      <c r="B142" s="2" t="str">
        <f t="shared" si="52"/>
        <v>CSM5</v>
      </c>
      <c r="C142" s="65" t="str">
        <f t="shared" si="52"/>
        <v>برنامه محاسبه فشار جانبی وارد بر دیوار حائل (L_Press)</v>
      </c>
      <c r="D142" s="65"/>
      <c r="E142" s="65"/>
      <c r="F142" s="3">
        <f>IF(OR(G23="بلی",$G$16="بلی"),"انتخاب شده",F23)</f>
        <v>230000</v>
      </c>
      <c r="G142" s="4" t="s">
        <v>66</v>
      </c>
      <c r="H142" s="5" t="str">
        <f t="shared" si="46"/>
        <v/>
      </c>
      <c r="I142" s="5" t="str">
        <f t="shared" si="47"/>
        <v/>
      </c>
    </row>
    <row r="143" spans="1:9" x14ac:dyDescent="0.25">
      <c r="A143" s="3" t="str">
        <f>IF(I143="","",IF(F143="انتخاب شده","",COUNT($I$2:I143)))</f>
        <v/>
      </c>
      <c r="B143" s="2" t="str">
        <f>B25</f>
        <v>CF1</v>
      </c>
      <c r="C143" s="65" t="str">
        <f>C25</f>
        <v>برنامه آنالیز پی به روش ترزاقی (Terzaghi)</v>
      </c>
      <c r="D143" s="65"/>
      <c r="E143" s="65"/>
      <c r="F143" s="3">
        <f>IF(OR(G25="بلی",$G$24="بلی"),"انتخاب شده",F25)</f>
        <v>230000</v>
      </c>
      <c r="G143" s="4" t="s">
        <v>66</v>
      </c>
      <c r="H143" s="5" t="str">
        <f t="shared" si="46"/>
        <v/>
      </c>
      <c r="I143" s="5" t="str">
        <f t="shared" si="47"/>
        <v/>
      </c>
    </row>
    <row r="144" spans="1:9" x14ac:dyDescent="0.25">
      <c r="A144" s="3" t="str">
        <f>IF(I144="","",IF(F144="انتخاب شده","",COUNT($I$2:I144)))</f>
        <v/>
      </c>
      <c r="B144" s="2" t="str">
        <f>B31</f>
        <v>CF7</v>
      </c>
      <c r="C144" s="65" t="str">
        <f>C31</f>
        <v>برنامه یافتن بیشترین و کمترین فشار ناشی از بار در زیر پی مستطیلی (qmax_min)</v>
      </c>
      <c r="D144" s="65"/>
      <c r="E144" s="65"/>
      <c r="F144" s="3">
        <f>IF(OR(G31="بلی",$G$24="بلی"),"انتخاب شده",F31)</f>
        <v>140000</v>
      </c>
      <c r="G144" s="4" t="s">
        <v>66</v>
      </c>
      <c r="H144" s="5" t="str">
        <f t="shared" si="46"/>
        <v/>
      </c>
      <c r="I144" s="5" t="str">
        <f t="shared" si="47"/>
        <v/>
      </c>
    </row>
    <row r="145" spans="1:9" x14ac:dyDescent="0.25">
      <c r="A145" s="3" t="str">
        <f>IF(I145="","",IF(F145="انتخاب شده","",COUNT($I$2:I145)))</f>
        <v/>
      </c>
      <c r="B145" s="2" t="str">
        <f t="shared" ref="B145:C155" si="53">B92</f>
        <v>CL7</v>
      </c>
      <c r="C145" s="65" t="str">
        <f t="shared" si="53"/>
        <v>برنامه ترکیبات بارگذاری به روش حالت حدی نهایی سازه های بتنی (TarkiBet)</v>
      </c>
      <c r="D145" s="65"/>
      <c r="E145" s="65"/>
      <c r="F145" s="3">
        <f>IF(OR($G$91="بلی",G92="بلی"),"انتخاب شده",F92)</f>
        <v>120000</v>
      </c>
      <c r="G145" s="4" t="s">
        <v>66</v>
      </c>
      <c r="H145" s="5" t="str">
        <f t="shared" si="46"/>
        <v/>
      </c>
      <c r="I145" s="5" t="str">
        <f t="shared" si="47"/>
        <v/>
      </c>
    </row>
    <row r="146" spans="1:9" x14ac:dyDescent="0.25">
      <c r="A146" s="3" t="str">
        <f>IF(I146="","",IF(F146="انتخاب شده","",COUNT($I$2:I146)))</f>
        <v/>
      </c>
      <c r="B146" s="2" t="str">
        <f t="shared" si="53"/>
        <v>CL8</v>
      </c>
      <c r="C146" s="65" t="str">
        <f t="shared" si="53"/>
        <v>برنامه ترکیبات بارگذاری به روش حالت حدی مقاومت سازه های فولادی (TarkiFul)</v>
      </c>
      <c r="D146" s="65"/>
      <c r="E146" s="65"/>
      <c r="F146" s="3">
        <f>IF(OR($G$91="بلی",G93="بلی",G72="بلی",G67="بلی"),"انتخاب شده",F93)</f>
        <v>180000</v>
      </c>
      <c r="G146" s="4" t="s">
        <v>66</v>
      </c>
      <c r="H146" s="5" t="str">
        <f t="shared" si="46"/>
        <v/>
      </c>
      <c r="I146" s="5" t="str">
        <f t="shared" si="47"/>
        <v/>
      </c>
    </row>
    <row r="147" spans="1:9" x14ac:dyDescent="0.25">
      <c r="A147" s="3" t="str">
        <f>IF(I147="","",IF(F147="انتخاب شده","",COUNT($I$2:I147)))</f>
        <v/>
      </c>
      <c r="B147" s="2" t="str">
        <f t="shared" si="53"/>
        <v>CL9</v>
      </c>
      <c r="C147" s="65" t="str">
        <f t="shared" si="53"/>
        <v>برنامه ترکیبات بارگذاری به روش تنش مجاز (TarkiMoj)</v>
      </c>
      <c r="D147" s="65"/>
      <c r="E147" s="65"/>
      <c r="F147" s="3">
        <f t="shared" ref="F147:F155" si="54">IF(OR($G$91="بلی",G94="بلی"),"انتخاب شده",F94)</f>
        <v>110000</v>
      </c>
      <c r="G147" s="4" t="s">
        <v>66</v>
      </c>
      <c r="H147" s="5" t="str">
        <f t="shared" si="46"/>
        <v/>
      </c>
      <c r="I147" s="5" t="str">
        <f t="shared" si="47"/>
        <v/>
      </c>
    </row>
    <row r="148" spans="1:9" x14ac:dyDescent="0.25">
      <c r="A148" s="3" t="str">
        <f>IF(I148="","",IF(F148="انتخاب شده","",COUNT($I$2:I148)))</f>
        <v/>
      </c>
      <c r="B148" s="2" t="str">
        <f t="shared" si="53"/>
        <v>CL10</v>
      </c>
      <c r="C148" s="69" t="str">
        <f t="shared" si="53"/>
        <v>برنامه ترکیبات بارگذاری به روش حالت حدی بهره برداری و حوادث غیر عادی (TarkiSay)</v>
      </c>
      <c r="D148" s="69"/>
      <c r="E148" s="69"/>
      <c r="F148" s="3">
        <f t="shared" si="54"/>
        <v>110000</v>
      </c>
      <c r="G148" s="4" t="s">
        <v>66</v>
      </c>
      <c r="H148" s="5" t="str">
        <f t="shared" si="46"/>
        <v/>
      </c>
      <c r="I148" s="5" t="str">
        <f t="shared" si="47"/>
        <v/>
      </c>
    </row>
    <row r="149" spans="1:9" x14ac:dyDescent="0.25">
      <c r="A149" s="3" t="str">
        <f>IF(I149="","",IF(F149="انتخاب شده","",COUNT($I$2:I149)))</f>
        <v/>
      </c>
      <c r="B149" s="2" t="str">
        <f t="shared" si="53"/>
        <v>CL1</v>
      </c>
      <c r="C149" s="65" t="str">
        <f t="shared" si="53"/>
        <v>برنامه محاسبه بار مرده ساختمان مطابق مبحث شش (DeadLoad)</v>
      </c>
      <c r="D149" s="65"/>
      <c r="E149" s="65"/>
      <c r="F149" s="3">
        <f t="shared" si="54"/>
        <v>90000</v>
      </c>
      <c r="G149" s="4" t="s">
        <v>66</v>
      </c>
      <c r="H149" s="5" t="str">
        <f t="shared" si="46"/>
        <v/>
      </c>
      <c r="I149" s="5" t="str">
        <f t="shared" si="47"/>
        <v/>
      </c>
    </row>
    <row r="150" spans="1:9" x14ac:dyDescent="0.25">
      <c r="A150" s="3" t="str">
        <f>IF(I150="","",IF(F150="انتخاب شده","",COUNT($I$2:I150)))</f>
        <v/>
      </c>
      <c r="B150" s="2" t="str">
        <f t="shared" si="53"/>
        <v>CL11</v>
      </c>
      <c r="C150" s="65" t="str">
        <f t="shared" si="53"/>
        <v>برنامه محاسبه بار تیغه بندی مطابق مبحث شش (LL_Tighe)</v>
      </c>
      <c r="D150" s="65"/>
      <c r="E150" s="65"/>
      <c r="F150" s="3">
        <f t="shared" si="54"/>
        <v>110000</v>
      </c>
      <c r="G150" s="4" t="s">
        <v>66</v>
      </c>
      <c r="H150" s="5" t="str">
        <f t="shared" ref="H150" si="55">IF(OR(G150="بلی",AND($G$129="بلی",G150="-")),F150,"")</f>
        <v/>
      </c>
      <c r="I150" s="5" t="str">
        <f t="shared" ref="I150" si="56">IF(AND(H150&lt;&gt;"انتخاب شده",OR(G150="بلی",AND($G$129="بلی",G150="-"))),ROW(),"")</f>
        <v/>
      </c>
    </row>
    <row r="151" spans="1:9" x14ac:dyDescent="0.25">
      <c r="A151" s="3" t="str">
        <f>IF(I151="","",IF(F151="انتخاب شده","",COUNT($I$2:I151)))</f>
        <v/>
      </c>
      <c r="B151" s="2" t="str">
        <f t="shared" si="53"/>
        <v>CL12</v>
      </c>
      <c r="C151" s="65" t="str">
        <f t="shared" si="53"/>
        <v>برنامه محاسبه کاهش بار زنده ساختمان (L_reduct)</v>
      </c>
      <c r="D151" s="65"/>
      <c r="E151" s="65"/>
      <c r="F151" s="3">
        <f t="shared" si="54"/>
        <v>180000</v>
      </c>
      <c r="G151" s="4" t="s">
        <v>66</v>
      </c>
      <c r="H151" s="5" t="str">
        <f t="shared" ref="H151" si="57">IF(OR(G151="بلی",AND($G$129="بلی",G151="-")),F151,"")</f>
        <v/>
      </c>
      <c r="I151" s="5" t="str">
        <f t="shared" ref="I151" si="58">IF(AND(H151&lt;&gt;"انتخاب شده",OR(G151="بلی",AND($G$129="بلی",G151="-"))),ROW(),"")</f>
        <v/>
      </c>
    </row>
    <row r="152" spans="1:9" x14ac:dyDescent="0.25">
      <c r="A152" s="3" t="str">
        <f>IF(I152="","",IF(F152="انتخاب شده","",COUNT($I$2:I152)))</f>
        <v/>
      </c>
      <c r="B152" s="2" t="str">
        <f t="shared" si="53"/>
        <v>CL13</v>
      </c>
      <c r="C152" s="65" t="str">
        <f t="shared" si="53"/>
        <v>برنامه محاسبه بار برف (SnowLoad)</v>
      </c>
      <c r="D152" s="65"/>
      <c r="E152" s="65"/>
      <c r="F152" s="3">
        <f t="shared" si="54"/>
        <v>210000</v>
      </c>
      <c r="G152" s="4" t="s">
        <v>66</v>
      </c>
      <c r="H152" s="5" t="str">
        <f t="shared" ref="H152" si="59">IF(OR(G152="بلی",AND($G$129="بلی",G152="-")),F152,"")</f>
        <v/>
      </c>
      <c r="I152" s="5" t="str">
        <f t="shared" ref="I152" si="60">IF(AND(H152&lt;&gt;"انتخاب شده",OR(G152="بلی",AND($G$129="بلی",G152="-"))),ROW(),"")</f>
        <v/>
      </c>
    </row>
    <row r="153" spans="1:9" x14ac:dyDescent="0.25">
      <c r="A153" s="3" t="str">
        <f>IF(I153="","",IF(F153="انتخاب شده","",COUNT($I$2:I153)))</f>
        <v/>
      </c>
      <c r="B153" s="2" t="str">
        <f t="shared" si="53"/>
        <v>CL4</v>
      </c>
      <c r="C153" s="65" t="str">
        <f t="shared" si="53"/>
        <v>برنامه تحلیل استاتیکی معادل بارهای ناشی از زلزله بر اساس ویرایش 4 استاندارد 2800  (StaticMo)</v>
      </c>
      <c r="D153" s="65"/>
      <c r="E153" s="65"/>
      <c r="F153" s="3">
        <f t="shared" si="54"/>
        <v>210000</v>
      </c>
      <c r="G153" s="4" t="s">
        <v>66</v>
      </c>
      <c r="H153" s="5" t="str">
        <f t="shared" si="46"/>
        <v/>
      </c>
      <c r="I153" s="5" t="str">
        <f t="shared" si="47"/>
        <v/>
      </c>
    </row>
    <row r="154" spans="1:9" x14ac:dyDescent="0.25">
      <c r="A154" s="3" t="str">
        <f>IF(I154="","",IF(F154="انتخاب شده","",COUNT($I$2:I154)))</f>
        <v/>
      </c>
      <c r="B154" s="2" t="str">
        <f t="shared" si="53"/>
        <v>CL5</v>
      </c>
      <c r="C154" s="65" t="str">
        <f t="shared" si="53"/>
        <v>برنامه توزیع بار جانبی ناشی از زلزله بر ساختمان (EQ_Tozie)</v>
      </c>
      <c r="D154" s="65"/>
      <c r="E154" s="65"/>
      <c r="F154" s="3">
        <f t="shared" si="54"/>
        <v>140000</v>
      </c>
      <c r="G154" s="4" t="s">
        <v>66</v>
      </c>
      <c r="H154" s="5" t="str">
        <f t="shared" si="46"/>
        <v/>
      </c>
      <c r="I154" s="5" t="str">
        <f t="shared" si="47"/>
        <v/>
      </c>
    </row>
    <row r="155" spans="1:9" x14ac:dyDescent="0.25">
      <c r="A155" s="3" t="str">
        <f>IF(I155="","",IF(F155="انتخاب شده","",COUNT($I$2:I155)))</f>
        <v/>
      </c>
      <c r="B155" s="2" t="str">
        <f t="shared" si="53"/>
        <v>CL6</v>
      </c>
      <c r="C155" s="65" t="str">
        <f t="shared" si="53"/>
        <v>برنامه محاسبه لنگر پیچشی بار جانبی ناشی از زلزله (EQ_Piche)</v>
      </c>
      <c r="D155" s="65"/>
      <c r="E155" s="65"/>
      <c r="F155" s="3">
        <f t="shared" si="54"/>
        <v>120000</v>
      </c>
      <c r="G155" s="4" t="s">
        <v>66</v>
      </c>
      <c r="H155" s="5" t="str">
        <f t="shared" si="46"/>
        <v/>
      </c>
      <c r="I155" s="5" t="str">
        <f t="shared" si="47"/>
        <v/>
      </c>
    </row>
    <row r="156" spans="1:9" x14ac:dyDescent="0.25">
      <c r="A156" s="3" t="str">
        <f>IF(I156="","",IF(F156="انتخاب شده","",COUNT($I$2:I156)))</f>
        <v/>
      </c>
      <c r="B156" s="2" t="str">
        <f t="shared" ref="B156:C173" si="61">B35</f>
        <v>CCO1</v>
      </c>
      <c r="C156" s="74" t="str">
        <f t="shared" si="61"/>
        <v>تبدیل نتایج آزمایش مقاومت فشاری نمونه‌های بتنی (Specimen)</v>
      </c>
      <c r="D156" s="75"/>
      <c r="E156" s="76"/>
      <c r="F156" s="3">
        <f t="shared" ref="F156:F181" si="62">IF(OR(G35="بلی",$G$34="بلی"),"انتخاب شده",F35)</f>
        <v>140000</v>
      </c>
      <c r="G156" s="4" t="s">
        <v>66</v>
      </c>
      <c r="H156" s="5" t="str">
        <f t="shared" si="46"/>
        <v/>
      </c>
      <c r="I156" s="5" t="str">
        <f t="shared" si="47"/>
        <v/>
      </c>
    </row>
    <row r="157" spans="1:9" x14ac:dyDescent="0.25">
      <c r="A157" s="3" t="str">
        <f>IF(I157="","",IF(F157="انتخاب شده","",COUNT($I$2:I157)))</f>
        <v/>
      </c>
      <c r="B157" s="2" t="str">
        <f t="shared" si="61"/>
        <v>CCO2</v>
      </c>
      <c r="C157" s="74" t="str">
        <f t="shared" si="61"/>
        <v>تایید مقاومت فشاری بتن از روی نمونه های بتنی (Paziresh)</v>
      </c>
      <c r="D157" s="75"/>
      <c r="E157" s="76"/>
      <c r="F157" s="3">
        <f t="shared" si="62"/>
        <v>110000</v>
      </c>
      <c r="G157" s="4" t="s">
        <v>66</v>
      </c>
      <c r="H157" s="5" t="str">
        <f t="shared" si="46"/>
        <v/>
      </c>
      <c r="I157" s="5" t="str">
        <f t="shared" si="47"/>
        <v/>
      </c>
    </row>
    <row r="158" spans="1:9" x14ac:dyDescent="0.25">
      <c r="A158" s="3" t="str">
        <f>IF(I158="","",IF(F158="انتخاب شده","",COUNT($I$2:I158)))</f>
        <v/>
      </c>
      <c r="B158" s="2" t="str">
        <f t="shared" si="61"/>
        <v>CCO3</v>
      </c>
      <c r="C158" s="74" t="str">
        <f t="shared" si="61"/>
        <v>برنامه ترکیبات بارگذاری به روش حالت حدی نهایی (TarkiBar)</v>
      </c>
      <c r="D158" s="75"/>
      <c r="E158" s="76"/>
      <c r="F158" s="3">
        <f t="shared" si="62"/>
        <v>120000</v>
      </c>
      <c r="G158" s="4" t="s">
        <v>66</v>
      </c>
      <c r="H158" s="5" t="str">
        <f t="shared" si="46"/>
        <v/>
      </c>
      <c r="I158" s="5" t="str">
        <f t="shared" si="47"/>
        <v/>
      </c>
    </row>
    <row r="159" spans="1:9" x14ac:dyDescent="0.25">
      <c r="A159" s="3" t="str">
        <f>IF(I159="","",IF(F159="انتخاب شده","",COUNT($I$2:I159)))</f>
        <v/>
      </c>
      <c r="B159" s="2" t="str">
        <f t="shared" si="61"/>
        <v>CCO4</v>
      </c>
      <c r="C159" s="74" t="str">
        <f t="shared" si="61"/>
        <v>بررسی رفتار تیر بتنی در ناحیه الاستیک (ElasticB)</v>
      </c>
      <c r="D159" s="75"/>
      <c r="E159" s="76"/>
      <c r="F159" s="3">
        <f t="shared" si="62"/>
        <v>120000</v>
      </c>
      <c r="G159" s="4" t="s">
        <v>66</v>
      </c>
      <c r="H159" s="5" t="str">
        <f t="shared" si="46"/>
        <v/>
      </c>
      <c r="I159" s="5" t="str">
        <f t="shared" si="47"/>
        <v/>
      </c>
    </row>
    <row r="160" spans="1:9" x14ac:dyDescent="0.25">
      <c r="A160" s="3" t="str">
        <f>IF(I160="","",IF(F160="انتخاب شده","",COUNT($I$2:I160)))</f>
        <v/>
      </c>
      <c r="B160" s="2" t="str">
        <f t="shared" si="61"/>
        <v>CCO5</v>
      </c>
      <c r="C160" s="74" t="str">
        <f t="shared" si="61"/>
        <v>رفتار تیر بتنی در ناحیه الاستوپلاستیک (بهره برداری) (ElasPlaB)</v>
      </c>
      <c r="D160" s="75"/>
      <c r="E160" s="76"/>
      <c r="F160" s="3">
        <f t="shared" si="62"/>
        <v>90000</v>
      </c>
      <c r="G160" s="4" t="s">
        <v>66</v>
      </c>
      <c r="H160" s="5" t="str">
        <f t="shared" si="46"/>
        <v/>
      </c>
      <c r="I160" s="5" t="str">
        <f t="shared" si="47"/>
        <v/>
      </c>
    </row>
    <row r="161" spans="1:9" x14ac:dyDescent="0.25">
      <c r="A161" s="3" t="str">
        <f>IF(I161="","",IF(F161="انتخاب شده","",COUNT($I$2:I161)))</f>
        <v/>
      </c>
      <c r="B161" s="2" t="str">
        <f t="shared" si="61"/>
        <v>CCO6</v>
      </c>
      <c r="C161" s="88" t="str">
        <f t="shared" si="61"/>
        <v>محاسبات وضعیت بالانس مقاطع مستطیلی و بدون فولاد فشاری تیر بتنی (BalansBi)</v>
      </c>
      <c r="D161" s="89"/>
      <c r="E161" s="90"/>
      <c r="F161" s="3">
        <f t="shared" si="62"/>
        <v>120000</v>
      </c>
      <c r="G161" s="4" t="s">
        <v>66</v>
      </c>
      <c r="H161" s="5" t="str">
        <f t="shared" si="46"/>
        <v/>
      </c>
      <c r="I161" s="5" t="str">
        <f t="shared" si="47"/>
        <v/>
      </c>
    </row>
    <row r="162" spans="1:9" x14ac:dyDescent="0.25">
      <c r="A162" s="3" t="str">
        <f>IF(I162="","",IF(F162="انتخاب شده","",COUNT($I$2:I162)))</f>
        <v/>
      </c>
      <c r="B162" s="2" t="str">
        <f t="shared" si="61"/>
        <v>CCO7</v>
      </c>
      <c r="C162" s="88" t="str">
        <f t="shared" si="61"/>
        <v>محاسبات وضعیت بالانس مقاطع مستطیلی و با فولاد فشاری تیر بتنی (BalansBa)</v>
      </c>
      <c r="D162" s="89"/>
      <c r="E162" s="90"/>
      <c r="F162" s="3">
        <f t="shared" si="62"/>
        <v>140000</v>
      </c>
      <c r="G162" s="4" t="s">
        <v>66</v>
      </c>
      <c r="H162" s="5" t="str">
        <f t="shared" si="46"/>
        <v/>
      </c>
      <c r="I162" s="5" t="str">
        <f t="shared" si="47"/>
        <v/>
      </c>
    </row>
    <row r="163" spans="1:9" x14ac:dyDescent="0.25">
      <c r="A163" s="3" t="str">
        <f>IF(I163="","",IF(F163="انتخاب شده","",COUNT($I$2:I163)))</f>
        <v/>
      </c>
      <c r="B163" s="2" t="str">
        <f t="shared" si="61"/>
        <v>CCO8</v>
      </c>
      <c r="C163" s="88" t="str">
        <f t="shared" si="61"/>
        <v>محاسبات وضعیت بالانس مقاطع مثلثی و بدون فولاد فشاری تیر بتنی (BalansMo)</v>
      </c>
      <c r="D163" s="89"/>
      <c r="E163" s="90"/>
      <c r="F163" s="3">
        <f t="shared" si="62"/>
        <v>110000</v>
      </c>
      <c r="G163" s="4" t="s">
        <v>66</v>
      </c>
      <c r="H163" s="5" t="str">
        <f t="shared" si="46"/>
        <v/>
      </c>
      <c r="I163" s="5" t="str">
        <f t="shared" si="47"/>
        <v/>
      </c>
    </row>
    <row r="164" spans="1:9" x14ac:dyDescent="0.25">
      <c r="A164" s="3" t="str">
        <f>IF(I164="","",IF(F164="انتخاب شده","",COUNT($I$2:I164)))</f>
        <v/>
      </c>
      <c r="B164" s="2" t="str">
        <f t="shared" si="61"/>
        <v>CCO9</v>
      </c>
      <c r="C164" s="88" t="str">
        <f t="shared" si="61"/>
        <v>آنالیز تیر بتنی کم فولاد مقاطع مستطیلی و بدون فولاد فشاری (KamFulBi)</v>
      </c>
      <c r="D164" s="89"/>
      <c r="E164" s="90"/>
      <c r="F164" s="3">
        <f t="shared" si="62"/>
        <v>110000</v>
      </c>
      <c r="G164" s="4" t="s">
        <v>66</v>
      </c>
      <c r="H164" s="5" t="str">
        <f t="shared" si="46"/>
        <v/>
      </c>
      <c r="I164" s="5" t="str">
        <f t="shared" si="47"/>
        <v/>
      </c>
    </row>
    <row r="165" spans="1:9" x14ac:dyDescent="0.25">
      <c r="A165" s="3" t="str">
        <f>IF(I165="","",IF(F165="انتخاب شده","",COUNT($I$2:I165)))</f>
        <v/>
      </c>
      <c r="B165" s="2" t="str">
        <f t="shared" si="61"/>
        <v>CCO10</v>
      </c>
      <c r="C165" s="88" t="str">
        <f t="shared" si="61"/>
        <v>آنالیز تیر بتنی پر فولاد مقاطع مستطیلی و بدون فولاد فشاری (PorFulBi)</v>
      </c>
      <c r="D165" s="89"/>
      <c r="E165" s="90"/>
      <c r="F165" s="3">
        <f t="shared" si="62"/>
        <v>120000</v>
      </c>
      <c r="G165" s="4" t="s">
        <v>66</v>
      </c>
      <c r="H165" s="5" t="str">
        <f t="shared" si="46"/>
        <v/>
      </c>
      <c r="I165" s="5" t="str">
        <f t="shared" si="47"/>
        <v/>
      </c>
    </row>
    <row r="166" spans="1:9" x14ac:dyDescent="0.25">
      <c r="A166" s="3" t="str">
        <f>IF(I166="","",IF(F166="انتخاب شده","",COUNT($I$2:I166)))</f>
        <v/>
      </c>
      <c r="B166" s="2" t="str">
        <f t="shared" si="61"/>
        <v>CCO11</v>
      </c>
      <c r="C166" s="88" t="str">
        <f t="shared" si="61"/>
        <v>آنالیز تیر بتنی مقاطع مستطیلی و با فولاد فشاری (Tir_BaFe)</v>
      </c>
      <c r="D166" s="89"/>
      <c r="E166" s="90"/>
      <c r="F166" s="3">
        <f t="shared" si="62"/>
        <v>120000</v>
      </c>
      <c r="G166" s="4" t="s">
        <v>66</v>
      </c>
      <c r="H166" s="5" t="str">
        <f t="shared" ref="H166:H185" si="63">IF(OR(G166="بلی",AND($G$129="بلی",G166="-")),F166,"")</f>
        <v/>
      </c>
      <c r="I166" s="5" t="str">
        <f t="shared" ref="I166:I185" si="64">IF(AND(H166&lt;&gt;"انتخاب شده",OR(G166="بلی",AND($G$129="بلی",G166="-"))),ROW(),"")</f>
        <v/>
      </c>
    </row>
    <row r="167" spans="1:9" x14ac:dyDescent="0.25">
      <c r="A167" s="3" t="str">
        <f>IF(I167="","",IF(F167="انتخاب شده","",COUNT($I$2:I167)))</f>
        <v/>
      </c>
      <c r="B167" s="2" t="str">
        <f t="shared" si="61"/>
        <v>CCO12</v>
      </c>
      <c r="C167" s="74" t="str">
        <f t="shared" si="61"/>
        <v>بررسی وضعیت تیر بتنی مقاطع T شکل (Tir_T)</v>
      </c>
      <c r="D167" s="75"/>
      <c r="E167" s="76"/>
      <c r="F167" s="3">
        <f t="shared" si="62"/>
        <v>110000</v>
      </c>
      <c r="G167" s="4" t="s">
        <v>66</v>
      </c>
      <c r="H167" s="5" t="str">
        <f t="shared" si="63"/>
        <v/>
      </c>
      <c r="I167" s="5" t="str">
        <f t="shared" si="64"/>
        <v/>
      </c>
    </row>
    <row r="168" spans="1:9" x14ac:dyDescent="0.25">
      <c r="A168" s="3" t="str">
        <f>IF(I168="","",IF(F168="انتخاب شده","",COUNT($I$2:I168)))</f>
        <v/>
      </c>
      <c r="B168" s="2" t="str">
        <f t="shared" si="61"/>
        <v>CCO13</v>
      </c>
      <c r="C168" s="83" t="str">
        <f t="shared" si="61"/>
        <v>محاسبات وضعیت بالانس مقاطع T شکل و بدون فولاد فشاری تیر بتنی (BalansTB)</v>
      </c>
      <c r="D168" s="84"/>
      <c r="E168" s="85"/>
      <c r="F168" s="3">
        <f t="shared" si="62"/>
        <v>140000</v>
      </c>
      <c r="G168" s="4" t="s">
        <v>66</v>
      </c>
      <c r="H168" s="5" t="str">
        <f t="shared" si="63"/>
        <v/>
      </c>
      <c r="I168" s="5" t="str">
        <f t="shared" si="64"/>
        <v/>
      </c>
    </row>
    <row r="169" spans="1:9" x14ac:dyDescent="0.25">
      <c r="A169" s="3" t="str">
        <f>IF(I169="","",IF(F169="انتخاب شده","",COUNT($I$2:I169)))</f>
        <v/>
      </c>
      <c r="B169" s="2" t="str">
        <f t="shared" si="61"/>
        <v>CCO14</v>
      </c>
      <c r="C169" s="74" t="str">
        <f t="shared" si="61"/>
        <v>آنالیز تیر بتنی کم فولاد مقاطع T شکل و بدون فولاد فشاری (KamFulTB)</v>
      </c>
      <c r="D169" s="75"/>
      <c r="E169" s="76"/>
      <c r="F169" s="3">
        <f t="shared" si="62"/>
        <v>120000</v>
      </c>
      <c r="G169" s="4" t="s">
        <v>66</v>
      </c>
      <c r="H169" s="5" t="str">
        <f t="shared" si="63"/>
        <v/>
      </c>
      <c r="I169" s="5" t="str">
        <f t="shared" si="64"/>
        <v/>
      </c>
    </row>
    <row r="170" spans="1:9" x14ac:dyDescent="0.25">
      <c r="A170" s="3" t="str">
        <f>IF(I170="","",IF(F170="انتخاب شده","",COUNT($I$2:I170)))</f>
        <v/>
      </c>
      <c r="B170" s="2" t="str">
        <f t="shared" si="61"/>
        <v>CCO15</v>
      </c>
      <c r="C170" s="74" t="str">
        <f t="shared" si="61"/>
        <v>آنالیز تیر بتنی پر فولاد مقاطع T شکل و بدون فولاد فشاری (PorFulTB)</v>
      </c>
      <c r="D170" s="75"/>
      <c r="E170" s="76"/>
      <c r="F170" s="3">
        <f t="shared" si="62"/>
        <v>140000</v>
      </c>
      <c r="G170" s="4" t="s">
        <v>66</v>
      </c>
      <c r="H170" s="5" t="str">
        <f t="shared" si="63"/>
        <v/>
      </c>
      <c r="I170" s="5" t="str">
        <f t="shared" si="64"/>
        <v/>
      </c>
    </row>
    <row r="171" spans="1:9" x14ac:dyDescent="0.25">
      <c r="A171" s="3" t="str">
        <f>IF(I171="","",IF(F171="انتخاب شده","",COUNT($I$2:I171)))</f>
        <v/>
      </c>
      <c r="B171" s="2" t="str">
        <f t="shared" si="61"/>
        <v>CCO16</v>
      </c>
      <c r="C171" s="74" t="str">
        <f t="shared" si="61"/>
        <v>محاسبه مقاومت برشی بتن (BoreshVc)</v>
      </c>
      <c r="D171" s="75"/>
      <c r="E171" s="76"/>
      <c r="F171" s="3">
        <f t="shared" si="62"/>
        <v>140000</v>
      </c>
      <c r="G171" s="4" t="s">
        <v>66</v>
      </c>
      <c r="H171" s="5" t="str">
        <f t="shared" si="63"/>
        <v/>
      </c>
      <c r="I171" s="5" t="str">
        <f t="shared" si="64"/>
        <v/>
      </c>
    </row>
    <row r="172" spans="1:9" x14ac:dyDescent="0.25">
      <c r="A172" s="3" t="str">
        <f>IF(I172="","",IF(F172="انتخاب شده","",COUNT($I$2:I172)))</f>
        <v/>
      </c>
      <c r="B172" s="2" t="str">
        <f t="shared" si="61"/>
        <v>CCO17</v>
      </c>
      <c r="C172" s="74" t="str">
        <f t="shared" si="61"/>
        <v>محاسبه مقاومت برشی فولاد (BoreshVs)</v>
      </c>
      <c r="D172" s="75"/>
      <c r="E172" s="76"/>
      <c r="F172" s="3">
        <f t="shared" si="62"/>
        <v>120000</v>
      </c>
      <c r="G172" s="4" t="s">
        <v>66</v>
      </c>
      <c r="H172" s="5" t="str">
        <f t="shared" si="63"/>
        <v/>
      </c>
      <c r="I172" s="5" t="str">
        <f t="shared" si="64"/>
        <v/>
      </c>
    </row>
    <row r="173" spans="1:9" x14ac:dyDescent="0.25">
      <c r="A173" s="3" t="str">
        <f>IF(I173="","",IF(F173="انتخاب شده","",COUNT($I$2:I173)))</f>
        <v/>
      </c>
      <c r="B173" s="2" t="str">
        <f t="shared" si="61"/>
        <v>CCO18</v>
      </c>
      <c r="C173" s="74" t="str">
        <f t="shared" si="61"/>
        <v>کنترل مقاومت برشی مقطع (BoreshVr)</v>
      </c>
      <c r="D173" s="75"/>
      <c r="E173" s="76"/>
      <c r="F173" s="3">
        <f t="shared" si="62"/>
        <v>250000</v>
      </c>
      <c r="G173" s="4" t="s">
        <v>66</v>
      </c>
      <c r="H173" s="5" t="str">
        <f t="shared" si="63"/>
        <v/>
      </c>
      <c r="I173" s="5" t="str">
        <f t="shared" si="64"/>
        <v/>
      </c>
    </row>
    <row r="174" spans="1:9" x14ac:dyDescent="0.25">
      <c r="A174" s="3" t="str">
        <f>IF(I174="","",IF(F174="انتخاب شده","",COUNT($I$2:I174)))</f>
        <v/>
      </c>
      <c r="B174" s="2" t="str">
        <f t="shared" ref="B174:C181" si="65">B53</f>
        <v>CCO19</v>
      </c>
      <c r="C174" s="74" t="str">
        <f t="shared" si="65"/>
        <v>کنترلهای برشی مقطع و طرح خاموت (BoreshCo)</v>
      </c>
      <c r="D174" s="75"/>
      <c r="E174" s="76"/>
      <c r="F174" s="3">
        <f t="shared" si="62"/>
        <v>120000</v>
      </c>
      <c r="G174" s="4" t="s">
        <v>66</v>
      </c>
      <c r="H174" s="5" t="str">
        <f t="shared" si="63"/>
        <v/>
      </c>
      <c r="I174" s="5" t="str">
        <f t="shared" si="64"/>
        <v/>
      </c>
    </row>
    <row r="175" spans="1:9" x14ac:dyDescent="0.25">
      <c r="A175" s="3" t="str">
        <f>IF(I175="","",IF(F175="انتخاب شده","",COUNT($I$2:I175)))</f>
        <v/>
      </c>
      <c r="B175" s="2" t="str">
        <f t="shared" si="65"/>
        <v>CCO20</v>
      </c>
      <c r="C175" s="74" t="str">
        <f t="shared" si="65"/>
        <v>تعیین مقاومت پیچشی مقطع (Pichesh)</v>
      </c>
      <c r="D175" s="75"/>
      <c r="E175" s="76"/>
      <c r="F175" s="3">
        <f t="shared" si="62"/>
        <v>140000</v>
      </c>
      <c r="G175" s="4" t="s">
        <v>66</v>
      </c>
      <c r="H175" s="5" t="str">
        <f t="shared" si="63"/>
        <v/>
      </c>
      <c r="I175" s="5" t="str">
        <f t="shared" si="64"/>
        <v/>
      </c>
    </row>
    <row r="176" spans="1:9" x14ac:dyDescent="0.25">
      <c r="A176" s="3" t="str">
        <f>IF(I176="","",IF(F176="انتخاب شده","",COUNT($I$2:I176)))</f>
        <v/>
      </c>
      <c r="B176" s="2" t="str">
        <f t="shared" si="65"/>
        <v>CCO21</v>
      </c>
      <c r="C176" s="74" t="str">
        <f t="shared" si="65"/>
        <v>ترکیب اثر پیچش، برش و خمش (BorPich)</v>
      </c>
      <c r="D176" s="75"/>
      <c r="E176" s="76"/>
      <c r="F176" s="3">
        <f t="shared" si="62"/>
        <v>120000</v>
      </c>
      <c r="G176" s="4" t="s">
        <v>66</v>
      </c>
      <c r="H176" s="5" t="str">
        <f t="shared" si="63"/>
        <v/>
      </c>
      <c r="I176" s="5" t="str">
        <f t="shared" si="64"/>
        <v/>
      </c>
    </row>
    <row r="177" spans="1:12" x14ac:dyDescent="0.25">
      <c r="A177" s="3" t="str">
        <f>IF(I177="","",IF(F177="انتخاب شده","",COUNT($I$2:I177)))</f>
        <v/>
      </c>
      <c r="B177" s="2" t="str">
        <f t="shared" si="65"/>
        <v>CCO22</v>
      </c>
      <c r="C177" s="74" t="str">
        <f t="shared" si="65"/>
        <v>محاسبه مرکز پلاستیک مقطع بتن مسلح (MarkazPe)</v>
      </c>
      <c r="D177" s="75"/>
      <c r="E177" s="76"/>
      <c r="F177" s="3">
        <f t="shared" si="62"/>
        <v>110000</v>
      </c>
      <c r="G177" s="4" t="s">
        <v>66</v>
      </c>
      <c r="H177" s="5" t="str">
        <f t="shared" si="63"/>
        <v/>
      </c>
      <c r="I177" s="5" t="str">
        <f t="shared" si="64"/>
        <v/>
      </c>
    </row>
    <row r="178" spans="1:12" x14ac:dyDescent="0.25">
      <c r="A178" s="3" t="str">
        <f>IF(I178="","",IF(F178="انتخاب شده","",COUNT($I$2:I178)))</f>
        <v/>
      </c>
      <c r="B178" s="2" t="str">
        <f t="shared" si="65"/>
        <v>CCO23</v>
      </c>
      <c r="C178" s="83" t="str">
        <f t="shared" si="65"/>
        <v>تحلیل ستون تحت بار محوری خالص در حالات حدی نهایی و بهره برداری (SotunMeh)</v>
      </c>
      <c r="D178" s="84"/>
      <c r="E178" s="85"/>
      <c r="F178" s="3">
        <f t="shared" si="62"/>
        <v>120000</v>
      </c>
      <c r="G178" s="4" t="s">
        <v>66</v>
      </c>
      <c r="H178" s="5" t="str">
        <f t="shared" si="63"/>
        <v/>
      </c>
      <c r="I178" s="5" t="str">
        <f t="shared" si="64"/>
        <v/>
      </c>
    </row>
    <row r="179" spans="1:12" x14ac:dyDescent="0.25">
      <c r="A179" s="3" t="str">
        <f>IF(I179="","",IF(F179="انتخاب شده","",COUNT($I$2:I179)))</f>
        <v/>
      </c>
      <c r="B179" s="2" t="str">
        <f t="shared" si="65"/>
        <v>CCO24</v>
      </c>
      <c r="C179" s="74" t="str">
        <f t="shared" si="65"/>
        <v>بررسی ضوابط اثر لاغری ستون و محاسبات مربوطه (Laaghari)</v>
      </c>
      <c r="D179" s="75"/>
      <c r="E179" s="76"/>
      <c r="F179" s="3">
        <f t="shared" si="62"/>
        <v>130000</v>
      </c>
      <c r="G179" s="4" t="s">
        <v>66</v>
      </c>
      <c r="H179" s="5" t="str">
        <f t="shared" si="63"/>
        <v/>
      </c>
      <c r="I179" s="5" t="str">
        <f t="shared" si="64"/>
        <v/>
      </c>
    </row>
    <row r="180" spans="1:12" x14ac:dyDescent="0.25">
      <c r="A180" s="3" t="str">
        <f>IF(I180="","",IF(F180="انتخاب شده","",COUNT($I$2:I180)))</f>
        <v/>
      </c>
      <c r="B180" s="2" t="str">
        <f t="shared" si="65"/>
        <v>CCO25</v>
      </c>
      <c r="C180" s="74" t="str">
        <f t="shared" si="65"/>
        <v>محاسبه لنگر خمشی تشدید یافته (Tashdid)</v>
      </c>
      <c r="D180" s="75"/>
      <c r="E180" s="76"/>
      <c r="F180" s="3">
        <f t="shared" si="62"/>
        <v>120000</v>
      </c>
      <c r="G180" s="4" t="s">
        <v>66</v>
      </c>
      <c r="H180" s="5" t="str">
        <f t="shared" si="63"/>
        <v/>
      </c>
      <c r="I180" s="5" t="str">
        <f t="shared" si="64"/>
        <v/>
      </c>
    </row>
    <row r="181" spans="1:12" x14ac:dyDescent="0.25">
      <c r="A181" s="3" t="str">
        <f>IF(I181="","",IF(F181="انتخاب شده","",COUNT($I$2:I181)))</f>
        <v/>
      </c>
      <c r="B181" s="2" t="str">
        <f t="shared" si="65"/>
        <v>CCO26</v>
      </c>
      <c r="C181" s="74" t="str">
        <f t="shared" si="65"/>
        <v>محاسبه طول مهاری میلگردهای کششی، فشاری و قلابدار (TulMahar)</v>
      </c>
      <c r="D181" s="75"/>
      <c r="E181" s="76"/>
      <c r="F181" s="3">
        <f t="shared" si="62"/>
        <v>130000</v>
      </c>
      <c r="G181" s="4" t="s">
        <v>66</v>
      </c>
      <c r="H181" s="5" t="str">
        <f t="shared" si="63"/>
        <v/>
      </c>
      <c r="I181" s="5" t="str">
        <f t="shared" si="64"/>
        <v/>
      </c>
    </row>
    <row r="182" spans="1:12" x14ac:dyDescent="0.25">
      <c r="A182" s="3" t="str">
        <f>IF(I182="","",IF(F182="انتخاب شده","",COUNT($I$2:I182)))</f>
        <v/>
      </c>
      <c r="B182" s="2" t="str">
        <f t="shared" ref="B182:C185" si="66">B68</f>
        <v>CSt1</v>
      </c>
      <c r="C182" s="65" t="str">
        <f t="shared" si="66"/>
        <v>برنامه محاسبه سطح خالص مقطع در مقاطع تحت کشش  (A_net)</v>
      </c>
      <c r="D182" s="65"/>
      <c r="E182" s="65"/>
      <c r="F182" s="3">
        <f>IF(OR(G68="بلی",$G$67="بلی"),"انتخاب شده",F68)</f>
        <v>120000</v>
      </c>
      <c r="G182" s="4" t="s">
        <v>66</v>
      </c>
      <c r="H182" s="5" t="str">
        <f t="shared" si="63"/>
        <v/>
      </c>
      <c r="I182" s="5" t="str">
        <f t="shared" si="64"/>
        <v/>
      </c>
    </row>
    <row r="183" spans="1:12" x14ac:dyDescent="0.25">
      <c r="A183" s="3" t="str">
        <f>IF(I183="","",IF(F183="انتخاب شده","",COUNT($I$2:I183)))</f>
        <v/>
      </c>
      <c r="B183" s="2" t="str">
        <f t="shared" si="66"/>
        <v>CSt2</v>
      </c>
      <c r="C183" s="65" t="str">
        <f t="shared" si="66"/>
        <v>برنامه محاسبه فشردگی مقاطع فولادی و مختلط و لرزه ای  (Feshorde)</v>
      </c>
      <c r="D183" s="65"/>
      <c r="E183" s="65"/>
      <c r="F183" s="3">
        <f>IF(OR(G69="بلی",$G$67="بلی"),"انتخاب شده",F69)</f>
        <v>160000</v>
      </c>
      <c r="G183" s="4" t="s">
        <v>66</v>
      </c>
      <c r="H183" s="5" t="str">
        <f t="shared" si="63"/>
        <v/>
      </c>
      <c r="I183" s="5" t="str">
        <f t="shared" si="64"/>
        <v/>
      </c>
    </row>
    <row r="184" spans="1:12" x14ac:dyDescent="0.25">
      <c r="A184" s="3" t="str">
        <f>IF(I184="","",IF(F184="انتخاب شده","",COUNT($I$2:I184)))</f>
        <v/>
      </c>
      <c r="B184" s="2" t="str">
        <f t="shared" si="66"/>
        <v>CSt3</v>
      </c>
      <c r="C184" s="65" t="str">
        <f t="shared" si="66"/>
        <v>برنامه محاسبه ضریب طول مؤثر اعضای فشاری  (Kaa)</v>
      </c>
      <c r="D184" s="65"/>
      <c r="E184" s="65"/>
      <c r="F184" s="3">
        <f>IF(OR(G70="بلی",$G$67="بلی"),"انتخاب شده",F70)</f>
        <v>160000</v>
      </c>
      <c r="G184" s="4" t="s">
        <v>66</v>
      </c>
      <c r="H184" s="5" t="str">
        <f t="shared" si="63"/>
        <v/>
      </c>
      <c r="I184" s="5" t="str">
        <f t="shared" si="64"/>
        <v/>
      </c>
    </row>
    <row r="185" spans="1:12" x14ac:dyDescent="0.25">
      <c r="A185" s="3" t="str">
        <f>IF(I185="","",IF(F185="انتخاب شده","",COUNT($I$2:I185)))</f>
        <v/>
      </c>
      <c r="B185" s="2" t="str">
        <f t="shared" si="66"/>
        <v>CSt4</v>
      </c>
      <c r="C185" s="65" t="str">
        <f t="shared" si="66"/>
        <v>برنامه محاسبه ظرفیت ستون بر اساس معیار کمانش خمشی  (Kamanesh)</v>
      </c>
      <c r="D185" s="65"/>
      <c r="E185" s="65"/>
      <c r="F185" s="3">
        <f>IF(OR(G71="بلی",$G$67="بلی"),"انتخاب شده",F71)</f>
        <v>140000</v>
      </c>
      <c r="G185" s="4" t="s">
        <v>66</v>
      </c>
      <c r="H185" s="5" t="str">
        <f t="shared" si="63"/>
        <v/>
      </c>
      <c r="I185" s="5" t="str">
        <f t="shared" si="64"/>
        <v/>
      </c>
    </row>
    <row r="186" spans="1:12" ht="11.25" customHeight="1" x14ac:dyDescent="0.6">
      <c r="A186" s="55"/>
      <c r="B186" s="55"/>
      <c r="C186" s="55"/>
      <c r="D186" s="55"/>
      <c r="E186" s="55"/>
      <c r="F186" s="55"/>
      <c r="G186" s="55"/>
    </row>
    <row r="187" spans="1:12" ht="36" customHeight="1" x14ac:dyDescent="0.6">
      <c r="A187" s="86" t="s">
        <v>270</v>
      </c>
      <c r="B187" s="87"/>
      <c r="C187" s="87"/>
      <c r="D187" s="87"/>
      <c r="E187" s="87"/>
      <c r="F187" s="87"/>
      <c r="G187" s="87"/>
    </row>
    <row r="188" spans="1:12" ht="28.55" customHeight="1" x14ac:dyDescent="0.6">
      <c r="A188" s="72" t="s">
        <v>260</v>
      </c>
      <c r="B188" s="72"/>
      <c r="C188" s="72"/>
      <c r="D188" s="72"/>
      <c r="E188" s="72"/>
      <c r="F188" s="72"/>
      <c r="G188" s="72"/>
      <c r="L188" s="42"/>
    </row>
    <row r="189" spans="1:12" s="42" customFormat="1" ht="42.8" customHeight="1" x14ac:dyDescent="0.25">
      <c r="A189" s="77" t="s">
        <v>345</v>
      </c>
      <c r="B189" s="77"/>
      <c r="C189" s="77"/>
      <c r="D189" s="77"/>
      <c r="E189" s="77"/>
      <c r="F189" s="77"/>
      <c r="G189" s="77"/>
      <c r="H189" s="7"/>
      <c r="I189" s="5"/>
      <c r="L189"/>
    </row>
    <row r="190" spans="1:12" ht="29.25" customHeight="1" x14ac:dyDescent="0.6">
      <c r="A190" s="87" t="s">
        <v>261</v>
      </c>
      <c r="B190" s="87"/>
      <c r="C190" s="87"/>
      <c r="D190" s="87"/>
      <c r="E190" s="87"/>
      <c r="F190" s="87"/>
      <c r="G190" s="87"/>
    </row>
    <row r="191" spans="1:12" ht="9" customHeight="1" x14ac:dyDescent="0.6">
      <c r="A191" s="45"/>
      <c r="B191" s="45"/>
      <c r="C191" s="45"/>
      <c r="D191" s="45"/>
      <c r="E191" s="45"/>
      <c r="F191" s="45"/>
      <c r="G191" s="45"/>
      <c r="L191" s="6"/>
    </row>
    <row r="192" spans="1:12" s="6" customFormat="1" x14ac:dyDescent="0.6">
      <c r="B192" s="7"/>
      <c r="C192" s="56" t="s">
        <v>140</v>
      </c>
      <c r="D192" s="57"/>
      <c r="E192" s="47" t="s">
        <v>107</v>
      </c>
      <c r="F192" s="17"/>
      <c r="H192" s="5"/>
      <c r="L192" s="12"/>
    </row>
    <row r="193" spans="1:12" s="12" customFormat="1" x14ac:dyDescent="0.6">
      <c r="C193" s="55"/>
      <c r="D193" s="55"/>
      <c r="E193" s="8" t="s">
        <v>177</v>
      </c>
      <c r="F193" s="5">
        <f>MAX(A3:A185)</f>
        <v>0</v>
      </c>
      <c r="G193" s="6" t="s">
        <v>178</v>
      </c>
      <c r="H193" s="5"/>
    </row>
    <row r="194" spans="1:12" s="12" customFormat="1" x14ac:dyDescent="0.6">
      <c r="C194" s="55"/>
      <c r="D194" s="55"/>
      <c r="E194" s="8" t="s">
        <v>138</v>
      </c>
      <c r="F194" s="5">
        <f>SUM(H:H)+IF(F21="اشانتیون",5500,0)+IF(F30="اشانتیون",7500,0)+IF(F61="اشانتیون",3000,0)+IF(F52="اشانتیون",19000,0)+IF(F81="اشانتیون",22000,0)+IF(F89="اشانتیون",11000,0)+IF(F90="اشانتیون",11000,0)+IF(F173="اشانتیون",19000,0)</f>
        <v>0</v>
      </c>
      <c r="G194" s="6" t="s">
        <v>61</v>
      </c>
      <c r="H194" s="5"/>
    </row>
    <row r="195" spans="1:12" s="12" customFormat="1" x14ac:dyDescent="0.25">
      <c r="C195" s="7"/>
      <c r="D195" s="7"/>
      <c r="E195" s="8" t="s">
        <v>158</v>
      </c>
      <c r="F195" s="5">
        <f>IF(F21="اشانتیون",5500,0)+IF(F30="اشانتیون",7500,0)+IF(F61="اشانتیون",5500,0)+IF(F52="اشانتیون",19000,0)+IF(F81="اشانتیون",22000,0)+IF(F89="اشانتیون",11000,0)+IF(F90="اشانتیون",11000,0)+IF(F158="اشانتیون",5500,0)+IF(F173="اشانتیون",19000,0)</f>
        <v>0</v>
      </c>
      <c r="G195" s="25" t="s">
        <v>66</v>
      </c>
      <c r="H195" s="5"/>
    </row>
    <row r="196" spans="1:12" s="12" customFormat="1" x14ac:dyDescent="0.25">
      <c r="C196" s="56" t="s">
        <v>280</v>
      </c>
      <c r="D196" s="56"/>
      <c r="E196" s="56"/>
      <c r="F196" s="26">
        <f>IF(E192="مراجعه حضوری",0,10%)</f>
        <v>0.1</v>
      </c>
      <c r="G196" s="25" t="s">
        <v>139</v>
      </c>
      <c r="H196" s="27"/>
    </row>
    <row r="197" spans="1:12" s="12" customFormat="1" x14ac:dyDescent="0.6">
      <c r="C197" s="56" t="s">
        <v>159</v>
      </c>
      <c r="D197" s="56"/>
      <c r="E197" s="56"/>
      <c r="F197" s="26">
        <f>IF(AND(E192="مراجعه حضوری",(F194-F195)&lt;800000),0,IF(AND(E192="مراجعه حضوری",(F194-F195)&gt;=800000),10%,IF(AND((F194-F195)&gt;=800000,E192="غیر حضوری (اینترنتی)"),10%,0)))</f>
        <v>0</v>
      </c>
      <c r="G197" s="25" t="s">
        <v>66</v>
      </c>
      <c r="H197" s="27"/>
      <c r="L197" s="6"/>
    </row>
    <row r="198" spans="1:12" s="6" customFormat="1" hidden="1" x14ac:dyDescent="0.6">
      <c r="C198" s="12"/>
      <c r="D198" s="56" t="s">
        <v>240</v>
      </c>
      <c r="E198" s="56"/>
      <c r="F198" s="35" t="str">
        <f>IF(F194&gt;F199,F194-F199,"-")</f>
        <v>-</v>
      </c>
      <c r="G198" s="9" t="s">
        <v>61</v>
      </c>
      <c r="I198" s="5"/>
    </row>
    <row r="199" spans="1:12" s="6" customFormat="1" x14ac:dyDescent="0.6">
      <c r="C199" s="12"/>
      <c r="D199" s="56" t="s">
        <v>173</v>
      </c>
      <c r="E199" s="56"/>
      <c r="F199" s="49">
        <f>(1+F196-F197)*(F194-F195)</f>
        <v>0</v>
      </c>
      <c r="G199" s="9" t="s">
        <v>61</v>
      </c>
      <c r="I199" s="5"/>
    </row>
    <row r="200" spans="1:12" s="6" customFormat="1" x14ac:dyDescent="0.6">
      <c r="C200" s="12"/>
      <c r="D200" s="8"/>
      <c r="E200" s="8"/>
      <c r="F200" s="35"/>
      <c r="G200" s="9"/>
      <c r="I200" s="5"/>
    </row>
    <row r="201" spans="1:12" s="6" customFormat="1" x14ac:dyDescent="0.6">
      <c r="C201" s="12"/>
      <c r="D201" s="8"/>
      <c r="E201" s="8"/>
      <c r="F201" s="35"/>
      <c r="G201" s="9"/>
      <c r="I201" s="5"/>
    </row>
    <row r="202" spans="1:12" s="6" customFormat="1" x14ac:dyDescent="0.6">
      <c r="C202" s="12"/>
      <c r="D202" s="8"/>
      <c r="E202" s="8"/>
      <c r="F202" s="35"/>
      <c r="G202" s="9"/>
      <c r="I202" s="5"/>
      <c r="L202"/>
    </row>
    <row r="203" spans="1:12" ht="19.55" customHeight="1" x14ac:dyDescent="0.6">
      <c r="A203" s="73" t="s">
        <v>118</v>
      </c>
      <c r="B203" s="73"/>
      <c r="C203" s="73"/>
      <c r="D203" s="73"/>
      <c r="E203" s="73"/>
      <c r="F203" s="73"/>
      <c r="G203" s="73"/>
    </row>
    <row r="204" spans="1:12" x14ac:dyDescent="0.6">
      <c r="A204" s="73"/>
      <c r="B204" s="73"/>
      <c r="C204" s="73"/>
      <c r="D204" s="73"/>
      <c r="E204" s="73"/>
      <c r="F204" s="73"/>
      <c r="G204" s="73"/>
    </row>
    <row r="205" spans="1:12" ht="26.35" customHeight="1" x14ac:dyDescent="0.6">
      <c r="A205" s="73"/>
      <c r="B205" s="73"/>
      <c r="C205" s="73"/>
      <c r="D205" s="73"/>
      <c r="E205" s="73"/>
      <c r="F205" s="73"/>
      <c r="G205" s="73"/>
    </row>
  </sheetData>
  <sheetProtection algorithmName="SHA-512" hashValue="lNEIBVvemmDDsAUxaGJysqdUGULt/KPUQdxmzjFhWoHPxee9Oj1/Ly0q5sWOTTkOC/GdzkmYZeQzGQT8z8yFiw==" saltValue="EJl8eGCqrv6QfPMn3gAmjg==" spinCount="100000" sheet="1" objects="1" scenarios="1"/>
  <autoFilter ref="A2:A185" xr:uid="{00000000-0009-0000-0000-000001000000}"/>
  <mergeCells count="198">
    <mergeCell ref="C127:E127"/>
    <mergeCell ref="C133:E133"/>
    <mergeCell ref="C105:E105"/>
    <mergeCell ref="C114:E114"/>
    <mergeCell ref="C111:E111"/>
    <mergeCell ref="C173:E173"/>
    <mergeCell ref="C182:E182"/>
    <mergeCell ref="C184:E184"/>
    <mergeCell ref="C180:E180"/>
    <mergeCell ref="C183:E183"/>
    <mergeCell ref="C118:E118"/>
    <mergeCell ref="B119:F119"/>
    <mergeCell ref="B125:F125"/>
    <mergeCell ref="B129:F129"/>
    <mergeCell ref="C126:E126"/>
    <mergeCell ref="C145:E145"/>
    <mergeCell ref="C167:E167"/>
    <mergeCell ref="C154:E154"/>
    <mergeCell ref="C169:E169"/>
    <mergeCell ref="C112:E112"/>
    <mergeCell ref="C161:E161"/>
    <mergeCell ref="C162:E162"/>
    <mergeCell ref="C163:E163"/>
    <mergeCell ref="C164:E164"/>
    <mergeCell ref="C166:E166"/>
    <mergeCell ref="C165:E165"/>
    <mergeCell ref="C168:E168"/>
    <mergeCell ref="C153:E153"/>
    <mergeCell ref="C139:E139"/>
    <mergeCell ref="C142:E142"/>
    <mergeCell ref="C143:E143"/>
    <mergeCell ref="C128:E128"/>
    <mergeCell ref="C149:E149"/>
    <mergeCell ref="C135:E135"/>
    <mergeCell ref="C132:E132"/>
    <mergeCell ref="C136:E136"/>
    <mergeCell ref="C134:E134"/>
    <mergeCell ref="C130:E130"/>
    <mergeCell ref="C146:E146"/>
    <mergeCell ref="C150:E150"/>
    <mergeCell ref="C140:E140"/>
    <mergeCell ref="C148:E148"/>
    <mergeCell ref="C137:E137"/>
    <mergeCell ref="C147:E147"/>
    <mergeCell ref="C152:E152"/>
    <mergeCell ref="C151:E151"/>
    <mergeCell ref="D199:E199"/>
    <mergeCell ref="C175:E175"/>
    <mergeCell ref="C170:E170"/>
    <mergeCell ref="C174:E174"/>
    <mergeCell ref="C196:E196"/>
    <mergeCell ref="C192:D192"/>
    <mergeCell ref="C197:E197"/>
    <mergeCell ref="C194:D194"/>
    <mergeCell ref="C181:E181"/>
    <mergeCell ref="C176:E176"/>
    <mergeCell ref="C178:E178"/>
    <mergeCell ref="C193:D193"/>
    <mergeCell ref="C177:E177"/>
    <mergeCell ref="D198:E198"/>
    <mergeCell ref="C185:E185"/>
    <mergeCell ref="C179:E179"/>
    <mergeCell ref="A187:G187"/>
    <mergeCell ref="C172:E172"/>
    <mergeCell ref="A190:G190"/>
    <mergeCell ref="B13:F13"/>
    <mergeCell ref="B24:F24"/>
    <mergeCell ref="B16:F16"/>
    <mergeCell ref="C33:E33"/>
    <mergeCell ref="C29:E29"/>
    <mergeCell ref="C14:E14"/>
    <mergeCell ref="C18:E18"/>
    <mergeCell ref="C21:E21"/>
    <mergeCell ref="C25:E25"/>
    <mergeCell ref="C27:E27"/>
    <mergeCell ref="C28:E28"/>
    <mergeCell ref="C31:E31"/>
    <mergeCell ref="C15:E15"/>
    <mergeCell ref="C17:E17"/>
    <mergeCell ref="C19:E19"/>
    <mergeCell ref="C1:E1"/>
    <mergeCell ref="C3:E3"/>
    <mergeCell ref="C4:E4"/>
    <mergeCell ref="C5:E5"/>
    <mergeCell ref="C6:E6"/>
    <mergeCell ref="C9:E9"/>
    <mergeCell ref="B7:F7"/>
    <mergeCell ref="C12:E12"/>
    <mergeCell ref="B2:F2"/>
    <mergeCell ref="C8:E8"/>
    <mergeCell ref="C10:E10"/>
    <mergeCell ref="C11:E11"/>
    <mergeCell ref="C51:E51"/>
    <mergeCell ref="C42:E42"/>
    <mergeCell ref="C53:E53"/>
    <mergeCell ref="C43:E43"/>
    <mergeCell ref="C37:E37"/>
    <mergeCell ref="C20:E20"/>
    <mergeCell ref="C26:E26"/>
    <mergeCell ref="C35:E35"/>
    <mergeCell ref="B34:F34"/>
    <mergeCell ref="C22:E22"/>
    <mergeCell ref="C30:E30"/>
    <mergeCell ref="C40:E40"/>
    <mergeCell ref="C41:E41"/>
    <mergeCell ref="C36:E36"/>
    <mergeCell ref="C32:E32"/>
    <mergeCell ref="B115:F115"/>
    <mergeCell ref="C23:E23"/>
    <mergeCell ref="C113:E113"/>
    <mergeCell ref="C84:E84"/>
    <mergeCell ref="A203:G205"/>
    <mergeCell ref="A186:G186"/>
    <mergeCell ref="C171:E171"/>
    <mergeCell ref="C156:E156"/>
    <mergeCell ref="C158:E158"/>
    <mergeCell ref="C120:E120"/>
    <mergeCell ref="C124:E124"/>
    <mergeCell ref="C122:E122"/>
    <mergeCell ref="C123:E123"/>
    <mergeCell ref="C159:E159"/>
    <mergeCell ref="C160:E160"/>
    <mergeCell ref="C157:E157"/>
    <mergeCell ref="C144:E144"/>
    <mergeCell ref="C141:E141"/>
    <mergeCell ref="C131:E131"/>
    <mergeCell ref="C155:E155"/>
    <mergeCell ref="C138:E138"/>
    <mergeCell ref="A189:G189"/>
    <mergeCell ref="C121:E121"/>
    <mergeCell ref="C75:E75"/>
    <mergeCell ref="C103:E103"/>
    <mergeCell ref="A188:G188"/>
    <mergeCell ref="C39:E39"/>
    <mergeCell ref="C38:E38"/>
    <mergeCell ref="C104:E104"/>
    <mergeCell ref="C87:E87"/>
    <mergeCell ref="C98:E98"/>
    <mergeCell ref="C94:E94"/>
    <mergeCell ref="C93:E93"/>
    <mergeCell ref="C117:E117"/>
    <mergeCell ref="C50:E50"/>
    <mergeCell ref="C81:E81"/>
    <mergeCell ref="C47:E47"/>
    <mergeCell ref="C46:E46"/>
    <mergeCell ref="C45:E45"/>
    <mergeCell ref="C49:E49"/>
    <mergeCell ref="C52:E52"/>
    <mergeCell ref="C107:E107"/>
    <mergeCell ref="C108:E108"/>
    <mergeCell ref="C109:E109"/>
    <mergeCell ref="C116:E116"/>
    <mergeCell ref="B82:F82"/>
    <mergeCell ref="B91:F91"/>
    <mergeCell ref="B110:F110"/>
    <mergeCell ref="B106:F106"/>
    <mergeCell ref="C48:E48"/>
    <mergeCell ref="C44:E44"/>
    <mergeCell ref="C92:E92"/>
    <mergeCell ref="C89:E89"/>
    <mergeCell ref="C90:E90"/>
    <mergeCell ref="C83:E83"/>
    <mergeCell ref="C86:E86"/>
    <mergeCell ref="C57:E57"/>
    <mergeCell ref="C80:E80"/>
    <mergeCell ref="C77:E77"/>
    <mergeCell ref="C85:E85"/>
    <mergeCell ref="C62:E62"/>
    <mergeCell ref="C88:E88"/>
    <mergeCell ref="C63:E63"/>
    <mergeCell ref="C72:E72"/>
    <mergeCell ref="C56:E56"/>
    <mergeCell ref="C54:E54"/>
    <mergeCell ref="C70:E70"/>
    <mergeCell ref="C69:E69"/>
    <mergeCell ref="C71:E71"/>
    <mergeCell ref="C78:E78"/>
    <mergeCell ref="C79:E79"/>
    <mergeCell ref="C101:E101"/>
    <mergeCell ref="C102:E102"/>
    <mergeCell ref="C60:E60"/>
    <mergeCell ref="B67:F67"/>
    <mergeCell ref="B73:F73"/>
    <mergeCell ref="C100:E100"/>
    <mergeCell ref="C95:E95"/>
    <mergeCell ref="C97:E97"/>
    <mergeCell ref="C55:E55"/>
    <mergeCell ref="C99:E99"/>
    <mergeCell ref="C96:E96"/>
    <mergeCell ref="C76:E76"/>
    <mergeCell ref="C74:E74"/>
    <mergeCell ref="C68:E68"/>
    <mergeCell ref="C61:E61"/>
    <mergeCell ref="C66:E66"/>
    <mergeCell ref="C59:E59"/>
    <mergeCell ref="C58:E58"/>
    <mergeCell ref="C64:E64"/>
    <mergeCell ref="C65:E65"/>
  </mergeCells>
  <conditionalFormatting sqref="E192">
    <cfRule type="expression" dxfId="26" priority="1">
      <formula>$E$192="غیر حضوری (اینترنتی)"</formula>
    </cfRule>
    <cfRule type="expression" dxfId="25" priority="2">
      <formula>$E$192="مراجعه حضوری"</formula>
    </cfRule>
  </conditionalFormatting>
  <dataValidations count="4">
    <dataValidation type="list" allowBlank="1" showInputMessage="1" showErrorMessage="1" sqref="E192" xr:uid="{00000000-0002-0000-0100-000000000000}">
      <formula1>"غیر حضوری (اینترنتی),مراجعه حضوری"</formula1>
    </dataValidation>
    <dataValidation type="list" allowBlank="1" showInputMessage="1" showErrorMessage="1" sqref="G195:G197" xr:uid="{00000000-0002-0000-0100-000001000000}">
      <formula1>"-, +"</formula1>
    </dataValidation>
    <dataValidation type="list" allowBlank="1" showInputMessage="1" showErrorMessage="1" sqref="G2 G7 G13 G16 G24 G34 G67 G73 G82 G106 G110 G115 G119 G125 G129 G91" xr:uid="{00000000-0002-0000-0100-000002000000}">
      <formula1>"بلی, خیر"</formula1>
    </dataValidation>
    <dataValidation type="list" allowBlank="1" showInputMessage="1" showErrorMessage="1" sqref="G3:G6 G8:G12 G14:G15 G17:G23 G25:G33 G92:G105 G68:G72 G74:G81 G35:G66 G107:G109 G111:G114 G116:G118 G120:G124 G126:G128 G83:G90 G130:G185" xr:uid="{00000000-0002-0000-0100-000003000000}">
      <formula1>"بلی, خیر, -"</formula1>
    </dataValidation>
  </dataValidations>
  <hyperlinks>
    <hyperlink ref="B2:F2" r:id="rId1" display="درس استاتیک" xr:uid="{00000000-0004-0000-0100-000000000000}"/>
    <hyperlink ref="B7:F7" r:id="rId2" display="مقاومت مصالح" xr:uid="{00000000-0004-0000-0100-000001000000}"/>
    <hyperlink ref="B13:F13" r:id="rId3" display="درس تحلیل سازه ها" xr:uid="{00000000-0004-0000-0100-000002000000}"/>
    <hyperlink ref="B16:F16" r:id="rId4" display="مکانیک خاک و پی" xr:uid="{00000000-0004-0000-0100-000003000000}"/>
    <hyperlink ref="B24:F24" r:id="rId5" display="پی سازی" xr:uid="{00000000-0004-0000-0100-000004000000}"/>
    <hyperlink ref="B34:F34" r:id="rId6" display="سازه های بتنی" xr:uid="{00000000-0004-0000-0100-000005000000}"/>
    <hyperlink ref="B67:F67" r:id="rId7" display="سازه های فولادی" xr:uid="{00000000-0004-0000-0100-000006000000}"/>
    <hyperlink ref="B73:F73" r:id="rId8" display="زلزله" xr:uid="{00000000-0004-0000-0100-000007000000}"/>
    <hyperlink ref="B82:F82" r:id="rId9" display="هیدرولیک و سیالات" xr:uid="{00000000-0004-0000-0100-000008000000}"/>
    <hyperlink ref="B91:F91" r:id="rId10" display="بارگذاری" xr:uid="{00000000-0004-0000-0100-000009000000}"/>
    <hyperlink ref="B106:F106" r:id="rId11" display="آب و فاضلاب" xr:uid="{00000000-0004-0000-0100-00000A000000}"/>
    <hyperlink ref="B110:F110" r:id="rId12" display="ترافیک" xr:uid="{00000000-0004-0000-0100-00000B000000}"/>
    <hyperlink ref="B115:F115" r:id="rId13" display="ترابری" xr:uid="{00000000-0004-0000-0100-00000C000000}"/>
    <hyperlink ref="B119:F119" r:id="rId14" display="روسازی راه" xr:uid="{00000000-0004-0000-0100-00000D000000}"/>
    <hyperlink ref="B125:F125" r:id="rId15" display="برنامه های مشترک دروس مهندسی عمران" xr:uid="{00000000-0004-0000-0100-00000E000000}"/>
    <hyperlink ref="B129:F129" r:id="rId16" display="مجموعه برنامه های آزمون نظام مهندسی ساختمان" xr:uid="{00000000-0004-0000-0100-00000F000000}"/>
  </hyperlinks>
  <printOptions horizontalCentered="1"/>
  <pageMargins left="0.35" right="0.16" top="0.86" bottom="0.56000000000000005" header="0.08" footer="0.16"/>
  <pageSetup paperSize="9" orientation="portrait" r:id="rId17"/>
  <headerFooter>
    <oddHeader>&amp;L&amp;G&amp;C&amp;"B Zar,Regular"محصولات نرم افزاری شرکت ایران ماشین حساب&amp;"B Zar,Bold"&amp;9www.IranCalculator.com&amp;R&amp;"B Titr,Regular"&amp;8&amp;11رشته مهندسی عمران</oddHeader>
    <oddFooter>&amp;C&amp;"B Zar,Regular"صفحه &amp;P از &amp;N</oddFooter>
  </headerFooter>
  <legacyDrawing r:id="rId18"/>
  <legacyDrawingHF r:id="rId1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showGridLines="0" showRowColHeaders="0" rightToLeft="1" showRuler="0" zoomScale="115" zoomScalePageLayoutView="115" workbookViewId="0">
      <selection activeCell="E2" sqref="E2"/>
    </sheetView>
  </sheetViews>
  <sheetFormatPr defaultRowHeight="19.05" x14ac:dyDescent="0.6"/>
  <cols>
    <col min="1" max="1" width="4.875" bestFit="1" customWidth="1"/>
    <col min="2" max="3" width="22.375" customWidth="1"/>
    <col min="4" max="4" width="11.125" customWidth="1"/>
    <col min="5" max="5" width="9.625" customWidth="1"/>
    <col min="6" max="6" width="9.125" style="6" hidden="1" customWidth="1"/>
    <col min="7" max="7" width="9" style="5" hidden="1" customWidth="1"/>
    <col min="8" max="8" width="13.125" hidden="1" customWidth="1"/>
    <col min="9" max="9" width="9" hidden="1" customWidth="1"/>
  </cols>
  <sheetData>
    <row r="1" spans="1:9" x14ac:dyDescent="0.6">
      <c r="A1" s="3"/>
      <c r="B1" s="100" t="s">
        <v>131</v>
      </c>
      <c r="C1" s="100"/>
      <c r="D1" s="19" t="s">
        <v>3</v>
      </c>
      <c r="E1" s="1" t="s">
        <v>64</v>
      </c>
      <c r="G1" s="7"/>
    </row>
    <row r="2" spans="1:9" x14ac:dyDescent="0.6">
      <c r="A2" s="41" t="s">
        <v>0</v>
      </c>
      <c r="B2" s="22"/>
      <c r="C2" s="22"/>
      <c r="D2" s="23" t="s">
        <v>129</v>
      </c>
      <c r="E2" s="18" t="s">
        <v>6</v>
      </c>
      <c r="G2" s="7"/>
      <c r="H2" t="s">
        <v>353</v>
      </c>
    </row>
    <row r="3" spans="1:9" x14ac:dyDescent="0.25">
      <c r="A3" s="3" t="str">
        <f>IF(G3="","",COUNT($G$2:G3))</f>
        <v/>
      </c>
      <c r="B3" s="101" t="s">
        <v>123</v>
      </c>
      <c r="C3" s="102"/>
      <c r="D3" s="24">
        <f>IF(OR(E3="بلی",AND(E2="بلی",E3="-")),"اشانتیون",I3)</f>
        <v>150000</v>
      </c>
      <c r="E3" s="4" t="s">
        <v>66</v>
      </c>
      <c r="F3" s="5" t="str">
        <f>IF(OR(E3="بلی",AND($E$2="بلی",E3="-")),D3,"")</f>
        <v/>
      </c>
      <c r="G3" s="5" t="str">
        <f>IF(AND(F3&lt;&gt;"انتخاب شده",OR(E3="بلی",AND($E$2="بلی",E3="-"))),ROW(),"")</f>
        <v/>
      </c>
      <c r="H3">
        <v>50000</v>
      </c>
      <c r="I3">
        <f>ROUNDUP(3*H3,-4)</f>
        <v>150000</v>
      </c>
    </row>
    <row r="4" spans="1:9" x14ac:dyDescent="0.25">
      <c r="A4" s="3" t="str">
        <f>IF(G4="","",COUNT($G$2:G4))</f>
        <v/>
      </c>
      <c r="B4" s="92" t="s">
        <v>124</v>
      </c>
      <c r="C4" s="93"/>
      <c r="D4" s="20">
        <f>I4</f>
        <v>150000</v>
      </c>
      <c r="E4" s="4" t="s">
        <v>66</v>
      </c>
      <c r="F4" s="5" t="str">
        <f t="shared" ref="F4:F15" si="0">IF(OR(E4="بلی",AND($E$2="بلی",E4="-")),D4,"")</f>
        <v/>
      </c>
      <c r="G4" s="5" t="str">
        <f t="shared" ref="G4:G15" si="1">IF(AND(F4&lt;&gt;"انتخاب شده",OR(E4="بلی",AND($E$2="بلی",E4="-"))),ROW(),"")</f>
        <v/>
      </c>
      <c r="H4">
        <v>50000</v>
      </c>
      <c r="I4">
        <f t="shared" ref="I4:I26" si="2">ROUNDUP(3*H4,-4)</f>
        <v>150000</v>
      </c>
    </row>
    <row r="5" spans="1:9" x14ac:dyDescent="0.25">
      <c r="A5" s="3" t="str">
        <f>IF(G5="","",COUNT($G$2:G5))</f>
        <v/>
      </c>
      <c r="B5" s="92" t="s">
        <v>128</v>
      </c>
      <c r="C5" s="93"/>
      <c r="D5" s="20">
        <f t="shared" ref="D5:D15" si="3">I5</f>
        <v>140000</v>
      </c>
      <c r="E5" s="4" t="s">
        <v>66</v>
      </c>
      <c r="F5" s="5" t="str">
        <f t="shared" si="0"/>
        <v/>
      </c>
      <c r="G5" s="5" t="str">
        <f t="shared" si="1"/>
        <v/>
      </c>
      <c r="H5">
        <v>45000</v>
      </c>
      <c r="I5">
        <f t="shared" si="2"/>
        <v>140000</v>
      </c>
    </row>
    <row r="6" spans="1:9" x14ac:dyDescent="0.25">
      <c r="A6" s="3" t="str">
        <f>IF(G6="","",COUNT($G$2:G6))</f>
        <v/>
      </c>
      <c r="B6" s="92" t="s">
        <v>125</v>
      </c>
      <c r="C6" s="93"/>
      <c r="D6" s="20">
        <f t="shared" si="3"/>
        <v>140000</v>
      </c>
      <c r="E6" s="4" t="s">
        <v>66</v>
      </c>
      <c r="F6" s="5" t="str">
        <f t="shared" si="0"/>
        <v/>
      </c>
      <c r="G6" s="5" t="str">
        <f t="shared" si="1"/>
        <v/>
      </c>
      <c r="H6">
        <v>45000</v>
      </c>
      <c r="I6">
        <f t="shared" si="2"/>
        <v>140000</v>
      </c>
    </row>
    <row r="7" spans="1:9" x14ac:dyDescent="0.25">
      <c r="A7" s="3" t="str">
        <f>IF(G7="","",COUNT($G$2:G7))</f>
        <v/>
      </c>
      <c r="B7" s="92" t="s">
        <v>126</v>
      </c>
      <c r="C7" s="93"/>
      <c r="D7" s="20">
        <f t="shared" si="3"/>
        <v>140000</v>
      </c>
      <c r="E7" s="4" t="s">
        <v>66</v>
      </c>
      <c r="F7" s="5" t="str">
        <f t="shared" si="0"/>
        <v/>
      </c>
      <c r="G7" s="5" t="str">
        <f t="shared" si="1"/>
        <v/>
      </c>
      <c r="H7">
        <v>45000</v>
      </c>
      <c r="I7">
        <f t="shared" si="2"/>
        <v>140000</v>
      </c>
    </row>
    <row r="8" spans="1:9" x14ac:dyDescent="0.25">
      <c r="A8" s="3" t="str">
        <f>IF(G8="","",COUNT($G$2:G8))</f>
        <v/>
      </c>
      <c r="B8" s="92" t="s">
        <v>127</v>
      </c>
      <c r="C8" s="93"/>
      <c r="D8" s="20">
        <f t="shared" si="3"/>
        <v>140000</v>
      </c>
      <c r="E8" s="4" t="s">
        <v>66</v>
      </c>
      <c r="F8" s="5" t="str">
        <f t="shared" si="0"/>
        <v/>
      </c>
      <c r="G8" s="5" t="str">
        <f t="shared" si="1"/>
        <v/>
      </c>
      <c r="H8">
        <v>45000</v>
      </c>
      <c r="I8">
        <f t="shared" si="2"/>
        <v>140000</v>
      </c>
    </row>
    <row r="9" spans="1:9" x14ac:dyDescent="0.25">
      <c r="A9" s="3" t="str">
        <f>IF(G9="","",COUNT($G$2:G9))</f>
        <v/>
      </c>
      <c r="B9" s="92" t="s">
        <v>130</v>
      </c>
      <c r="C9" s="93"/>
      <c r="D9" s="20">
        <f t="shared" si="3"/>
        <v>140000</v>
      </c>
      <c r="E9" s="4" t="s">
        <v>66</v>
      </c>
      <c r="F9" s="5" t="str">
        <f t="shared" si="0"/>
        <v/>
      </c>
      <c r="G9" s="5" t="str">
        <f t="shared" si="1"/>
        <v/>
      </c>
      <c r="H9">
        <v>45000</v>
      </c>
      <c r="I9">
        <f t="shared" si="2"/>
        <v>140000</v>
      </c>
    </row>
    <row r="10" spans="1:9" x14ac:dyDescent="0.25">
      <c r="A10" s="3" t="str">
        <f>IF(G10="","",COUNT($G$2:G10))</f>
        <v/>
      </c>
      <c r="B10" s="92" t="s">
        <v>132</v>
      </c>
      <c r="C10" s="93"/>
      <c r="D10" s="20">
        <f t="shared" si="3"/>
        <v>150000</v>
      </c>
      <c r="E10" s="4" t="s">
        <v>66</v>
      </c>
      <c r="F10" s="5" t="str">
        <f t="shared" si="0"/>
        <v/>
      </c>
      <c r="G10" s="5" t="str">
        <f t="shared" si="1"/>
        <v/>
      </c>
      <c r="H10">
        <v>50000</v>
      </c>
      <c r="I10">
        <f t="shared" si="2"/>
        <v>150000</v>
      </c>
    </row>
    <row r="11" spans="1:9" x14ac:dyDescent="0.25">
      <c r="A11" s="3" t="str">
        <f>IF(G11="","",COUNT($G$2:G11))</f>
        <v/>
      </c>
      <c r="B11" s="92" t="s">
        <v>133</v>
      </c>
      <c r="C11" s="93"/>
      <c r="D11" s="20">
        <f t="shared" si="3"/>
        <v>140000</v>
      </c>
      <c r="E11" s="4" t="s">
        <v>66</v>
      </c>
      <c r="F11" s="5" t="str">
        <f t="shared" si="0"/>
        <v/>
      </c>
      <c r="G11" s="5" t="str">
        <f t="shared" si="1"/>
        <v/>
      </c>
      <c r="H11">
        <v>45000</v>
      </c>
      <c r="I11">
        <f t="shared" si="2"/>
        <v>140000</v>
      </c>
    </row>
    <row r="12" spans="1:9" x14ac:dyDescent="0.25">
      <c r="A12" s="3" t="str">
        <f>IF(G12="","",COUNT($G$2:G12))</f>
        <v/>
      </c>
      <c r="B12" s="92" t="s">
        <v>134</v>
      </c>
      <c r="C12" s="93"/>
      <c r="D12" s="20">
        <f t="shared" si="3"/>
        <v>140000</v>
      </c>
      <c r="E12" s="4" t="s">
        <v>66</v>
      </c>
      <c r="F12" s="5" t="str">
        <f t="shared" si="0"/>
        <v/>
      </c>
      <c r="G12" s="5" t="str">
        <f t="shared" si="1"/>
        <v/>
      </c>
      <c r="H12">
        <v>45000</v>
      </c>
      <c r="I12">
        <f t="shared" si="2"/>
        <v>140000</v>
      </c>
    </row>
    <row r="13" spans="1:9" x14ac:dyDescent="0.25">
      <c r="A13" s="3" t="str">
        <f>IF(G13="","",COUNT($G$2:G13))</f>
        <v/>
      </c>
      <c r="B13" s="103" t="s">
        <v>135</v>
      </c>
      <c r="C13" s="104"/>
      <c r="D13" s="20">
        <f t="shared" si="3"/>
        <v>140000</v>
      </c>
      <c r="E13" s="4" t="s">
        <v>66</v>
      </c>
      <c r="F13" s="5" t="str">
        <f t="shared" si="0"/>
        <v/>
      </c>
      <c r="G13" s="5" t="str">
        <f t="shared" si="1"/>
        <v/>
      </c>
      <c r="H13">
        <v>45000</v>
      </c>
      <c r="I13">
        <f t="shared" si="2"/>
        <v>140000</v>
      </c>
    </row>
    <row r="14" spans="1:9" x14ac:dyDescent="0.25">
      <c r="A14" s="3" t="str">
        <f>IF(G14="","",COUNT($G$2:G14))</f>
        <v/>
      </c>
      <c r="B14" s="92" t="s">
        <v>136</v>
      </c>
      <c r="C14" s="93"/>
      <c r="D14" s="20">
        <f t="shared" si="3"/>
        <v>150000</v>
      </c>
      <c r="E14" s="4" t="s">
        <v>66</v>
      </c>
      <c r="F14" s="5" t="str">
        <f t="shared" si="0"/>
        <v/>
      </c>
      <c r="G14" s="5" t="str">
        <f t="shared" si="1"/>
        <v/>
      </c>
      <c r="H14">
        <v>50000</v>
      </c>
      <c r="I14">
        <f t="shared" si="2"/>
        <v>150000</v>
      </c>
    </row>
    <row r="15" spans="1:9" x14ac:dyDescent="0.25">
      <c r="A15" s="3" t="str">
        <f>IF(G15="","",COUNT($G$2:G15))</f>
        <v/>
      </c>
      <c r="B15" s="103" t="s">
        <v>137</v>
      </c>
      <c r="C15" s="104"/>
      <c r="D15" s="20">
        <f t="shared" si="3"/>
        <v>150000</v>
      </c>
      <c r="E15" s="4" t="s">
        <v>66</v>
      </c>
      <c r="F15" s="5" t="str">
        <f t="shared" si="0"/>
        <v/>
      </c>
      <c r="G15" s="5" t="str">
        <f t="shared" si="1"/>
        <v/>
      </c>
      <c r="H15">
        <v>50000</v>
      </c>
      <c r="I15">
        <f t="shared" si="2"/>
        <v>150000</v>
      </c>
    </row>
    <row r="16" spans="1:9" x14ac:dyDescent="0.25">
      <c r="A16" s="105"/>
      <c r="B16" s="105"/>
      <c r="C16" s="105"/>
      <c r="D16" s="105"/>
      <c r="E16" s="105"/>
      <c r="F16" s="5"/>
      <c r="I16">
        <f t="shared" si="2"/>
        <v>0</v>
      </c>
    </row>
    <row r="17" spans="1:11" x14ac:dyDescent="0.6">
      <c r="A17" s="3"/>
      <c r="B17" s="100" t="s">
        <v>332</v>
      </c>
      <c r="C17" s="100"/>
      <c r="D17" s="19" t="s">
        <v>3</v>
      </c>
      <c r="E17" s="1" t="s">
        <v>64</v>
      </c>
      <c r="G17" s="7"/>
      <c r="I17">
        <f t="shared" si="2"/>
        <v>0</v>
      </c>
    </row>
    <row r="18" spans="1:11" x14ac:dyDescent="0.6">
      <c r="A18" s="41" t="s">
        <v>0</v>
      </c>
      <c r="B18" s="22"/>
      <c r="C18" s="22"/>
      <c r="D18" s="23" t="s">
        <v>129</v>
      </c>
      <c r="E18" s="18" t="s">
        <v>6</v>
      </c>
      <c r="G18" s="7"/>
      <c r="I18">
        <f t="shared" si="2"/>
        <v>0</v>
      </c>
    </row>
    <row r="19" spans="1:11" x14ac:dyDescent="0.25">
      <c r="A19" s="3" t="str">
        <f>IF(G19="","",COUNT($G$2:G19))</f>
        <v/>
      </c>
      <c r="B19" s="92" t="s">
        <v>333</v>
      </c>
      <c r="C19" s="93"/>
      <c r="D19" s="20">
        <f t="shared" ref="D19:D26" si="4">I19</f>
        <v>290000</v>
      </c>
      <c r="E19" s="4" t="s">
        <v>66</v>
      </c>
      <c r="F19" s="5" t="str">
        <f>IF(OR(E19="بلی",AND($E$18="بلی",E19="-")),D19,"")</f>
        <v/>
      </c>
      <c r="G19" s="5" t="str">
        <f>IF(AND(F19&lt;&gt;"انتخاب شده",OR(E19="بلی",AND($E$18="بلی",E19="-"))),ROW(),"")</f>
        <v/>
      </c>
      <c r="H19">
        <v>95000</v>
      </c>
      <c r="I19">
        <f t="shared" si="2"/>
        <v>290000</v>
      </c>
    </row>
    <row r="20" spans="1:11" x14ac:dyDescent="0.25">
      <c r="A20" s="3" t="str">
        <f>IF(G20="","",COUNT($G$2:G20))</f>
        <v/>
      </c>
      <c r="B20" s="92" t="s">
        <v>334</v>
      </c>
      <c r="C20" s="93"/>
      <c r="D20" s="20">
        <f t="shared" si="4"/>
        <v>290000</v>
      </c>
      <c r="E20" s="4" t="s">
        <v>66</v>
      </c>
      <c r="F20" s="5" t="str">
        <f t="shared" ref="F20:F26" si="5">IF(OR(E20="بلی",AND($E$18="بلی",E20="-")),D20,"")</f>
        <v/>
      </c>
      <c r="G20" s="5" t="str">
        <f t="shared" ref="G20:G26" si="6">IF(AND(F20&lt;&gt;"انتخاب شده",OR(E20="بلی",AND($E$18="بلی",E20="-"))),ROW(),"")</f>
        <v/>
      </c>
      <c r="H20">
        <v>95000</v>
      </c>
      <c r="I20">
        <f t="shared" si="2"/>
        <v>290000</v>
      </c>
    </row>
    <row r="21" spans="1:11" x14ac:dyDescent="0.25">
      <c r="A21" s="3" t="str">
        <f>IF(G21="","",COUNT($G$2:G21))</f>
        <v/>
      </c>
      <c r="B21" s="92" t="s">
        <v>335</v>
      </c>
      <c r="C21" s="93"/>
      <c r="D21" s="20">
        <f t="shared" si="4"/>
        <v>290000</v>
      </c>
      <c r="E21" s="4" t="s">
        <v>66</v>
      </c>
      <c r="F21" s="5" t="str">
        <f t="shared" si="5"/>
        <v/>
      </c>
      <c r="G21" s="5" t="str">
        <f t="shared" si="6"/>
        <v/>
      </c>
      <c r="H21">
        <v>95000</v>
      </c>
      <c r="I21">
        <f t="shared" si="2"/>
        <v>290000</v>
      </c>
    </row>
    <row r="22" spans="1:11" x14ac:dyDescent="0.25">
      <c r="A22" s="3" t="str">
        <f>IF(G22="","",COUNT($G$2:G22))</f>
        <v/>
      </c>
      <c r="B22" s="92" t="s">
        <v>336</v>
      </c>
      <c r="C22" s="93"/>
      <c r="D22" s="20">
        <f t="shared" si="4"/>
        <v>290000</v>
      </c>
      <c r="E22" s="4" t="s">
        <v>66</v>
      </c>
      <c r="F22" s="5" t="str">
        <f t="shared" si="5"/>
        <v/>
      </c>
      <c r="G22" s="5" t="str">
        <f t="shared" si="6"/>
        <v/>
      </c>
      <c r="H22">
        <v>95000</v>
      </c>
      <c r="I22">
        <f t="shared" si="2"/>
        <v>290000</v>
      </c>
    </row>
    <row r="23" spans="1:11" x14ac:dyDescent="0.25">
      <c r="A23" s="3" t="str">
        <f>IF(G23="","",COUNT($G$2:G23))</f>
        <v/>
      </c>
      <c r="B23" s="92" t="s">
        <v>337</v>
      </c>
      <c r="C23" s="93"/>
      <c r="D23" s="20">
        <f t="shared" si="4"/>
        <v>290000</v>
      </c>
      <c r="E23" s="4" t="s">
        <v>66</v>
      </c>
      <c r="F23" s="5" t="str">
        <f t="shared" si="5"/>
        <v/>
      </c>
      <c r="G23" s="5" t="str">
        <f t="shared" si="6"/>
        <v/>
      </c>
      <c r="H23">
        <v>95000</v>
      </c>
      <c r="I23">
        <f t="shared" si="2"/>
        <v>290000</v>
      </c>
    </row>
    <row r="24" spans="1:11" x14ac:dyDescent="0.25">
      <c r="A24" s="3" t="str">
        <f>IF(G24="","",COUNT($G$2:G24))</f>
        <v/>
      </c>
      <c r="B24" s="92" t="s">
        <v>338</v>
      </c>
      <c r="C24" s="93"/>
      <c r="D24" s="20">
        <f t="shared" si="4"/>
        <v>290000</v>
      </c>
      <c r="E24" s="4" t="s">
        <v>66</v>
      </c>
      <c r="F24" s="5" t="str">
        <f t="shared" si="5"/>
        <v/>
      </c>
      <c r="G24" s="5" t="str">
        <f t="shared" si="6"/>
        <v/>
      </c>
      <c r="H24">
        <v>95000</v>
      </c>
      <c r="I24">
        <f t="shared" si="2"/>
        <v>290000</v>
      </c>
    </row>
    <row r="25" spans="1:11" x14ac:dyDescent="0.25">
      <c r="A25" s="3" t="str">
        <f>IF(G25="","",COUNT($G$2:G25))</f>
        <v/>
      </c>
      <c r="B25" s="92" t="s">
        <v>339</v>
      </c>
      <c r="C25" s="93"/>
      <c r="D25" s="20">
        <f t="shared" si="4"/>
        <v>290000</v>
      </c>
      <c r="E25" s="4" t="s">
        <v>66</v>
      </c>
      <c r="F25" s="5" t="str">
        <f t="shared" si="5"/>
        <v/>
      </c>
      <c r="G25" s="5" t="str">
        <f t="shared" si="6"/>
        <v/>
      </c>
      <c r="H25">
        <v>95000</v>
      </c>
      <c r="I25">
        <f t="shared" si="2"/>
        <v>290000</v>
      </c>
    </row>
    <row r="26" spans="1:11" x14ac:dyDescent="0.25">
      <c r="A26" s="3" t="str">
        <f>IF(G26="","",COUNT($G$2:G26))</f>
        <v/>
      </c>
      <c r="B26" s="92" t="s">
        <v>340</v>
      </c>
      <c r="C26" s="93"/>
      <c r="D26" s="52">
        <f t="shared" si="4"/>
        <v>290000</v>
      </c>
      <c r="E26" s="4" t="s">
        <v>66</v>
      </c>
      <c r="F26" s="5" t="str">
        <f t="shared" si="5"/>
        <v/>
      </c>
      <c r="G26" s="5" t="str">
        <f t="shared" si="6"/>
        <v/>
      </c>
      <c r="H26">
        <v>95000</v>
      </c>
      <c r="I26">
        <f t="shared" si="2"/>
        <v>290000</v>
      </c>
    </row>
    <row r="27" spans="1:11" x14ac:dyDescent="0.25">
      <c r="A27" s="5"/>
      <c r="B27" s="5"/>
      <c r="C27" s="5"/>
      <c r="D27" s="5"/>
      <c r="E27" s="5"/>
      <c r="F27" s="5"/>
    </row>
    <row r="28" spans="1:11" ht="33.799999999999997" customHeight="1" x14ac:dyDescent="0.6">
      <c r="A28" s="94" t="s">
        <v>258</v>
      </c>
      <c r="B28" s="94"/>
      <c r="C28" s="94"/>
      <c r="D28" s="94"/>
      <c r="E28" s="94"/>
      <c r="F28" s="94"/>
      <c r="G28" s="94"/>
      <c r="H28" s="6"/>
      <c r="I28" s="5"/>
      <c r="K28" s="6"/>
    </row>
    <row r="29" spans="1:11" s="6" customFormat="1" x14ac:dyDescent="0.6">
      <c r="B29" s="37" t="s">
        <v>247</v>
      </c>
      <c r="C29" s="38" t="s">
        <v>246</v>
      </c>
      <c r="D29" s="17"/>
      <c r="E29" s="17"/>
      <c r="G29" s="5"/>
      <c r="K29" s="12"/>
    </row>
    <row r="30" spans="1:11" s="12" customFormat="1" x14ac:dyDescent="0.6">
      <c r="B30" s="56" t="s">
        <v>179</v>
      </c>
      <c r="C30" s="56"/>
      <c r="D30" s="5">
        <f>MAX(A3:A26)</f>
        <v>0</v>
      </c>
      <c r="E30" s="6"/>
      <c r="F30" s="5"/>
    </row>
    <row r="31" spans="1:11" s="12" customFormat="1" x14ac:dyDescent="0.6">
      <c r="B31" s="56" t="s">
        <v>141</v>
      </c>
      <c r="C31" s="56"/>
      <c r="D31" s="5">
        <f>IF(D3="اشانتیون",SUM(F3:F26)+D32,SUM(F3:F26))</f>
        <v>0</v>
      </c>
      <c r="E31" s="6" t="s">
        <v>61</v>
      </c>
      <c r="F31" s="5"/>
    </row>
    <row r="32" spans="1:11" s="12" customFormat="1" x14ac:dyDescent="0.25">
      <c r="B32" s="56" t="s">
        <v>143</v>
      </c>
      <c r="C32" s="56"/>
      <c r="D32" s="5">
        <f>IF(D3="اشانتیون",I3,0)</f>
        <v>0</v>
      </c>
      <c r="E32" s="9" t="s">
        <v>66</v>
      </c>
      <c r="F32" s="5"/>
    </row>
    <row r="33" spans="1:11" s="12" customFormat="1" x14ac:dyDescent="0.25">
      <c r="B33" s="56" t="s">
        <v>341</v>
      </c>
      <c r="C33" s="56"/>
      <c r="D33" s="26">
        <f>IF(D30=21,10%,0)</f>
        <v>0</v>
      </c>
      <c r="E33" s="9" t="s">
        <v>66</v>
      </c>
      <c r="F33" s="27">
        <f>IF(E33="-",-1,1)</f>
        <v>-1</v>
      </c>
    </row>
    <row r="34" spans="1:11" s="12" customFormat="1" x14ac:dyDescent="0.6">
      <c r="B34" s="56" t="s">
        <v>248</v>
      </c>
      <c r="C34" s="56"/>
      <c r="D34" s="5">
        <f>D32+D33*(D31-D32)</f>
        <v>0</v>
      </c>
      <c r="E34" s="9" t="s">
        <v>61</v>
      </c>
      <c r="F34" s="27"/>
      <c r="K34" s="6"/>
    </row>
    <row r="35" spans="1:11" s="6" customFormat="1" x14ac:dyDescent="0.6">
      <c r="A35" s="12"/>
      <c r="B35" s="56" t="s">
        <v>174</v>
      </c>
      <c r="C35" s="56"/>
      <c r="D35" s="49">
        <f>D31-D34</f>
        <v>0</v>
      </c>
      <c r="E35" s="9" t="s">
        <v>61</v>
      </c>
      <c r="G35" s="5"/>
    </row>
    <row r="36" spans="1:11" s="6" customFormat="1" x14ac:dyDescent="0.6">
      <c r="A36" s="55"/>
      <c r="B36" s="55"/>
      <c r="C36" s="55"/>
      <c r="D36" s="55"/>
      <c r="E36" s="55"/>
      <c r="G36" s="5"/>
      <c r="K36"/>
    </row>
    <row r="37" spans="1:11" ht="26.5" customHeight="1" x14ac:dyDescent="0.6">
      <c r="A37" s="91" t="s">
        <v>259</v>
      </c>
      <c r="B37" s="91"/>
      <c r="C37" s="91"/>
      <c r="D37" s="91"/>
      <c r="E37" s="91"/>
    </row>
    <row r="38" spans="1:11" ht="7.85" customHeight="1" x14ac:dyDescent="0.6">
      <c r="A38" s="58"/>
      <c r="B38" s="58"/>
      <c r="C38" s="58"/>
      <c r="D38" s="58"/>
      <c r="E38" s="58"/>
      <c r="K38" s="6"/>
    </row>
    <row r="39" spans="1:11" s="6" customFormat="1" ht="79.5" customHeight="1" x14ac:dyDescent="0.6">
      <c r="A39" s="96" t="s">
        <v>286</v>
      </c>
      <c r="B39" s="96"/>
      <c r="C39" s="96"/>
      <c r="D39" s="96"/>
      <c r="E39" s="96"/>
      <c r="G39" s="5"/>
    </row>
    <row r="40" spans="1:11" s="6" customFormat="1" ht="21.75" customHeight="1" x14ac:dyDescent="0.6">
      <c r="A40" s="97"/>
      <c r="B40" s="97"/>
      <c r="C40" s="97"/>
      <c r="D40" s="97"/>
      <c r="E40" s="97"/>
      <c r="G40" s="5"/>
      <c r="K40"/>
    </row>
    <row r="41" spans="1:11" ht="27.7" customHeight="1" x14ac:dyDescent="0.25">
      <c r="A41" s="98" t="s">
        <v>352</v>
      </c>
      <c r="B41" s="98"/>
      <c r="C41" s="98"/>
      <c r="D41" s="98"/>
      <c r="E41" s="98"/>
      <c r="F41" s="13"/>
      <c r="G41" s="13"/>
    </row>
    <row r="42" spans="1:11" x14ac:dyDescent="0.6">
      <c r="A42" s="99" t="s">
        <v>122</v>
      </c>
      <c r="B42" s="99"/>
      <c r="C42" s="99"/>
      <c r="D42" s="99"/>
      <c r="E42" s="99"/>
      <c r="F42" s="99"/>
      <c r="G42" s="99"/>
      <c r="H42" s="6"/>
      <c r="I42" s="5"/>
    </row>
    <row r="43" spans="1:11" ht="159.80000000000001" customHeight="1" x14ac:dyDescent="0.6">
      <c r="A43" s="95" t="s">
        <v>342</v>
      </c>
      <c r="B43" s="95"/>
      <c r="C43" s="95"/>
      <c r="D43" s="95"/>
      <c r="E43" s="95"/>
      <c r="F43" s="95"/>
      <c r="G43" s="95"/>
      <c r="H43" s="6"/>
      <c r="I43" s="5"/>
    </row>
    <row r="44" spans="1:11" ht="19.55" customHeight="1" x14ac:dyDescent="0.25">
      <c r="A44" s="13"/>
      <c r="B44" s="13"/>
      <c r="C44" s="13"/>
      <c r="D44" s="13"/>
      <c r="E44" s="13"/>
      <c r="F44" s="13"/>
      <c r="G44" s="13"/>
    </row>
    <row r="45" spans="1:11" ht="19.55" customHeight="1" x14ac:dyDescent="0.25">
      <c r="A45" s="13"/>
      <c r="B45" s="13"/>
      <c r="C45" s="13"/>
      <c r="D45" s="13"/>
      <c r="E45" s="13"/>
      <c r="F45" s="13"/>
      <c r="G45" s="13"/>
    </row>
    <row r="46" spans="1:11" ht="19.55" customHeight="1" x14ac:dyDescent="0.25">
      <c r="A46" s="13"/>
      <c r="B46" s="13"/>
      <c r="C46" s="13"/>
      <c r="D46" s="13"/>
      <c r="E46" s="13"/>
      <c r="F46" s="13"/>
      <c r="G46" s="13"/>
    </row>
    <row r="47" spans="1:11" ht="19.55" customHeight="1" x14ac:dyDescent="0.25">
      <c r="A47" s="13"/>
      <c r="B47" s="13"/>
      <c r="C47" s="13"/>
      <c r="D47" s="13"/>
      <c r="E47" s="13"/>
      <c r="F47" s="13"/>
      <c r="G47" s="13"/>
    </row>
    <row r="48" spans="1:11" ht="19.55" customHeight="1" x14ac:dyDescent="0.25">
      <c r="A48" s="13"/>
      <c r="B48" s="13"/>
      <c r="C48" s="13"/>
      <c r="D48" s="13"/>
      <c r="E48" s="13"/>
      <c r="F48" s="13"/>
      <c r="G48" s="13"/>
    </row>
    <row r="49" spans="1:7" ht="19.55" customHeight="1" x14ac:dyDescent="0.25">
      <c r="A49" s="13"/>
      <c r="B49" s="13"/>
      <c r="C49" s="13"/>
      <c r="D49" s="13"/>
      <c r="E49" s="13"/>
      <c r="F49" s="13"/>
      <c r="G49" s="13"/>
    </row>
    <row r="50" spans="1:7" ht="19.55" customHeight="1" x14ac:dyDescent="0.25">
      <c r="A50" s="13"/>
      <c r="B50" s="13"/>
      <c r="C50" s="13"/>
      <c r="D50" s="13"/>
      <c r="E50" s="13"/>
      <c r="F50" s="13"/>
      <c r="G50" s="13"/>
    </row>
    <row r="51" spans="1:7" ht="19.55" customHeight="1" x14ac:dyDescent="0.25">
      <c r="A51" s="13"/>
      <c r="B51" s="13"/>
      <c r="C51" s="13"/>
      <c r="D51" s="13"/>
      <c r="E51" s="13"/>
      <c r="F51" s="13"/>
      <c r="G51" s="13"/>
    </row>
    <row r="52" spans="1:7" ht="19.55" customHeight="1" x14ac:dyDescent="0.25">
      <c r="A52" s="13"/>
      <c r="B52" s="13"/>
      <c r="C52" s="13"/>
      <c r="D52" s="13"/>
      <c r="E52" s="13"/>
      <c r="F52" s="13"/>
      <c r="G52" s="13"/>
    </row>
    <row r="53" spans="1:7" ht="19.55" customHeight="1" x14ac:dyDescent="0.25">
      <c r="A53" s="13"/>
      <c r="B53" s="13"/>
      <c r="C53" s="13"/>
      <c r="D53" s="13"/>
      <c r="E53" s="13"/>
      <c r="F53" s="13"/>
      <c r="G53" s="13"/>
    </row>
    <row r="54" spans="1:7" ht="19.55" customHeight="1" x14ac:dyDescent="0.25">
      <c r="A54" s="13"/>
      <c r="B54" s="13"/>
      <c r="C54" s="13"/>
      <c r="D54" s="13"/>
      <c r="E54" s="13"/>
      <c r="F54" s="13"/>
      <c r="G54" s="13"/>
    </row>
    <row r="55" spans="1:7" ht="19.55" customHeight="1" x14ac:dyDescent="0.25">
      <c r="A55" s="13"/>
      <c r="B55" s="13"/>
      <c r="C55" s="13"/>
      <c r="D55" s="13"/>
      <c r="E55" s="13"/>
      <c r="F55" s="13"/>
      <c r="G55" s="13"/>
    </row>
    <row r="56" spans="1:7" ht="19.55" customHeight="1" x14ac:dyDescent="0.25">
      <c r="A56" s="13"/>
      <c r="B56" s="13"/>
      <c r="C56" s="13"/>
      <c r="D56" s="13"/>
      <c r="E56" s="13"/>
      <c r="F56" s="13"/>
      <c r="G56" s="13"/>
    </row>
    <row r="57" spans="1:7" ht="19.55" customHeight="1" x14ac:dyDescent="0.25">
      <c r="A57" s="13"/>
      <c r="B57" s="13"/>
      <c r="C57" s="13"/>
      <c r="D57" s="13"/>
      <c r="E57" s="13"/>
      <c r="F57" s="13"/>
      <c r="G57" s="13"/>
    </row>
    <row r="58" spans="1:7" ht="19.55" customHeight="1" x14ac:dyDescent="0.25">
      <c r="A58" s="13"/>
      <c r="B58" s="13"/>
      <c r="C58" s="13"/>
      <c r="D58" s="13"/>
      <c r="E58" s="13"/>
      <c r="F58" s="13"/>
      <c r="G58" s="13"/>
    </row>
    <row r="59" spans="1:7" ht="19.55" customHeight="1" x14ac:dyDescent="0.25">
      <c r="A59" s="13"/>
      <c r="B59" s="13"/>
      <c r="C59" s="13"/>
      <c r="D59" s="13"/>
      <c r="E59" s="13"/>
      <c r="F59" s="13"/>
      <c r="G59" s="13"/>
    </row>
    <row r="60" spans="1:7" ht="19.55" customHeight="1" x14ac:dyDescent="0.25">
      <c r="A60" s="13"/>
      <c r="B60" s="13"/>
      <c r="C60" s="13"/>
      <c r="D60" s="13"/>
      <c r="E60" s="13"/>
      <c r="F60" s="13"/>
      <c r="G60" s="13"/>
    </row>
    <row r="61" spans="1:7" ht="19.55" customHeight="1" x14ac:dyDescent="0.25">
      <c r="A61" s="13"/>
      <c r="B61" s="13"/>
      <c r="C61" s="13"/>
      <c r="D61" s="13"/>
      <c r="E61" s="13"/>
      <c r="F61" s="13"/>
      <c r="G61" s="13"/>
    </row>
    <row r="62" spans="1:7" ht="19.55" customHeight="1" x14ac:dyDescent="0.25">
      <c r="A62" s="13"/>
      <c r="B62" s="13"/>
      <c r="C62" s="13"/>
      <c r="D62" s="13"/>
      <c r="E62" s="13"/>
      <c r="F62" s="13"/>
      <c r="G62" s="13"/>
    </row>
    <row r="63" spans="1:7" ht="19.55" customHeight="1" x14ac:dyDescent="0.25">
      <c r="A63" s="13"/>
      <c r="B63" s="13"/>
      <c r="C63" s="13"/>
      <c r="D63" s="13"/>
      <c r="E63" s="13"/>
      <c r="F63" s="13"/>
      <c r="G63" s="13"/>
    </row>
  </sheetData>
  <sheetProtection algorithmName="SHA-512" hashValue="VWVxc+xS6sUhjfUNlkRLGeHTnmtDkox1r2bkb54+V61bs2F0DkNdNbLQAD7TKtF3YeCGCZ8QOVZaZulhUMUFKg==" saltValue="sQDoafVrh6HGdKERyyBX8Q==" spinCount="100000" sheet="1" objects="1" scenarios="1"/>
  <dataConsolidate/>
  <mergeCells count="39">
    <mergeCell ref="B25:C25"/>
    <mergeCell ref="B26:C26"/>
    <mergeCell ref="B20:C20"/>
    <mergeCell ref="B21:C21"/>
    <mergeCell ref="B22:C22"/>
    <mergeCell ref="B23:C23"/>
    <mergeCell ref="B24:C24"/>
    <mergeCell ref="B31:C31"/>
    <mergeCell ref="B32:C32"/>
    <mergeCell ref="B34:C34"/>
    <mergeCell ref="B1:C1"/>
    <mergeCell ref="B3:C3"/>
    <mergeCell ref="B4:C4"/>
    <mergeCell ref="B15:C15"/>
    <mergeCell ref="B8:C8"/>
    <mergeCell ref="B5:C5"/>
    <mergeCell ref="A16:E16"/>
    <mergeCell ref="B7:C7"/>
    <mergeCell ref="B10:C10"/>
    <mergeCell ref="B13:C13"/>
    <mergeCell ref="B14:C14"/>
    <mergeCell ref="B17:C17"/>
    <mergeCell ref="B19:C19"/>
    <mergeCell ref="A36:E36"/>
    <mergeCell ref="A37:E37"/>
    <mergeCell ref="B6:C6"/>
    <mergeCell ref="A28:G28"/>
    <mergeCell ref="A43:G43"/>
    <mergeCell ref="A38:E38"/>
    <mergeCell ref="A39:E39"/>
    <mergeCell ref="A40:E40"/>
    <mergeCell ref="A41:E41"/>
    <mergeCell ref="A42:G42"/>
    <mergeCell ref="B9:C9"/>
    <mergeCell ref="B11:C11"/>
    <mergeCell ref="B12:C12"/>
    <mergeCell ref="B33:C33"/>
    <mergeCell ref="B30:C30"/>
    <mergeCell ref="B35:C35"/>
  </mergeCells>
  <dataValidations count="3">
    <dataValidation type="list" allowBlank="1" showInputMessage="1" showErrorMessage="1" sqref="E2 E18" xr:uid="{00000000-0002-0000-0200-000000000000}">
      <formula1>"بلی, خیر"</formula1>
    </dataValidation>
    <dataValidation type="list" allowBlank="1" showInputMessage="1" showErrorMessage="1" sqref="D29" xr:uid="{00000000-0002-0000-0200-000001000000}">
      <formula1>"غیر حضوری (اینترنتی),حضوری"</formula1>
    </dataValidation>
    <dataValidation type="list" allowBlank="1" showInputMessage="1" showErrorMessage="1" sqref="E3:E15 E19:E26" xr:uid="{00000000-0002-0000-0200-000002000000}">
      <formula1>"بلی, خیر, -"</formula1>
    </dataValidation>
  </dataValidations>
  <hyperlinks>
    <hyperlink ref="B1:C1" r:id="rId1" display="دوره آموزشی کار با ماشین حسابهای مهندسی سری کلاسپد" xr:uid="{00000000-0004-0000-0200-000000000000}"/>
    <hyperlink ref="B17:C17" r:id="rId2" display="دوره آموزشی برنامه نویسی ماشین حسابهای سری کلاسپد" xr:uid="{00000000-0004-0000-0200-000001000000}"/>
  </hyperlinks>
  <printOptions horizontalCentered="1"/>
  <pageMargins left="1.1865942028985508" right="0.87862318840579712" top="0.86" bottom="0.62" header="0.08" footer="0.16"/>
  <pageSetup paperSize="9" orientation="portrait" r:id="rId3"/>
  <headerFooter>
    <oddHeader>&amp;L&amp;G&amp;C&amp;"B Zar,Regular"دوره های آموزشی شرکت ایران ماشین حساب&amp;"B Zar,Bold"&amp;9www.IranCalculator.com&amp;R&amp;"B Titr,Regular"      دوره آموزشی ماشین حساب کلاسپد</oddHeader>
    <oddFooter>&amp;C&amp;"B Zar,Regular"صفحه &amp;P از &amp;N</oddFooter>
  </headerFooter>
  <legacyDrawing r:id="rId4"/>
  <legacyDrawingHF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2"/>
  <sheetViews>
    <sheetView showGridLines="0" showRowColHeaders="0" rightToLeft="1" showRuler="0" zoomScale="115" zoomScalePageLayoutView="115" workbookViewId="0">
      <selection activeCell="E2" sqref="E2"/>
    </sheetView>
  </sheetViews>
  <sheetFormatPr defaultRowHeight="19.05" x14ac:dyDescent="0.6"/>
  <cols>
    <col min="1" max="1" width="4.875" bestFit="1" customWidth="1"/>
    <col min="2" max="2" width="18.625" customWidth="1"/>
    <col min="3" max="3" width="22.625" customWidth="1"/>
    <col min="4" max="4" width="11.125" customWidth="1"/>
    <col min="5" max="5" width="9.625" customWidth="1"/>
    <col min="6" max="6" width="9.125" style="6" hidden="1" customWidth="1"/>
    <col min="7" max="7" width="9" style="5" hidden="1" customWidth="1"/>
    <col min="8" max="8" width="13.125" hidden="1" customWidth="1"/>
    <col min="9" max="10" width="0" hidden="1" customWidth="1"/>
  </cols>
  <sheetData>
    <row r="1" spans="1:10" ht="25.15" x14ac:dyDescent="0.6">
      <c r="A1" s="3"/>
      <c r="B1" s="106" t="s">
        <v>282</v>
      </c>
      <c r="C1" s="106"/>
      <c r="D1" s="19" t="s">
        <v>3</v>
      </c>
      <c r="E1" s="1" t="s">
        <v>64</v>
      </c>
      <c r="G1" s="7"/>
    </row>
    <row r="2" spans="1:10" x14ac:dyDescent="0.6">
      <c r="A2" s="41" t="s">
        <v>0</v>
      </c>
      <c r="B2" s="22"/>
      <c r="C2" s="22"/>
      <c r="D2" s="23" t="s">
        <v>129</v>
      </c>
      <c r="E2" s="18" t="s">
        <v>6</v>
      </c>
      <c r="G2" s="7"/>
      <c r="I2" t="s">
        <v>353</v>
      </c>
    </row>
    <row r="3" spans="1:10" x14ac:dyDescent="0.25">
      <c r="A3" s="3" t="str">
        <f>IF(G3="","",COUNT($G$2:G3))</f>
        <v/>
      </c>
      <c r="B3" s="92" t="s">
        <v>284</v>
      </c>
      <c r="C3" s="93"/>
      <c r="D3" s="48">
        <f>J3</f>
        <v>300000</v>
      </c>
      <c r="E3" s="4" t="s">
        <v>66</v>
      </c>
      <c r="F3" s="5" t="str">
        <f>IF(OR(E3="بلی",AND($E$2="بلی",E3="-")),D3,"")</f>
        <v/>
      </c>
      <c r="G3" s="5" t="str">
        <f>IF(AND(F3&lt;&gt;"انتخاب شده",OR(E3="بلی",AND($E$2="بلی",E3="-"))),ROW(),"")</f>
        <v/>
      </c>
      <c r="I3">
        <v>100000</v>
      </c>
      <c r="J3">
        <f>ROUNDUP(3*I3,-4)</f>
        <v>300000</v>
      </c>
    </row>
    <row r="4" spans="1:10" x14ac:dyDescent="0.25">
      <c r="A4" s="3" t="str">
        <f>IF(G4="","",COUNT($G$2:G4))</f>
        <v/>
      </c>
      <c r="B4" s="103" t="s">
        <v>283</v>
      </c>
      <c r="C4" s="104"/>
      <c r="D4" s="48">
        <f>J4</f>
        <v>300000</v>
      </c>
      <c r="E4" s="4" t="s">
        <v>66</v>
      </c>
      <c r="F4" s="5" t="str">
        <f t="shared" ref="F4" si="0">IF(OR(E4="بلی",AND($E$2="بلی",E4="-")),D4,"")</f>
        <v/>
      </c>
      <c r="G4" s="5" t="str">
        <f t="shared" ref="G4" si="1">IF(AND(F4&lt;&gt;"انتخاب شده",OR(E4="بلی",AND($E$2="بلی",E4="-"))),ROW(),"")</f>
        <v/>
      </c>
      <c r="I4">
        <v>100000</v>
      </c>
      <c r="J4">
        <f>ROUNDUP(3*I4,-4)</f>
        <v>300000</v>
      </c>
    </row>
    <row r="5" spans="1:10" x14ac:dyDescent="0.25">
      <c r="A5" s="105"/>
      <c r="B5" s="105"/>
      <c r="C5" s="105"/>
      <c r="D5" s="105"/>
      <c r="E5" s="105"/>
      <c r="F5" s="5"/>
    </row>
    <row r="6" spans="1:10" ht="27.7" hidden="1" customHeight="1" x14ac:dyDescent="0.6">
      <c r="A6" s="94" t="s">
        <v>258</v>
      </c>
      <c r="B6" s="94"/>
      <c r="C6" s="94"/>
      <c r="D6" s="94"/>
      <c r="E6" s="94"/>
      <c r="F6" s="94"/>
      <c r="G6" s="94"/>
      <c r="H6" s="6"/>
      <c r="I6" s="5"/>
    </row>
    <row r="7" spans="1:10" s="6" customFormat="1" x14ac:dyDescent="0.6">
      <c r="B7" s="37" t="s">
        <v>247</v>
      </c>
      <c r="C7" s="38" t="s">
        <v>246</v>
      </c>
      <c r="D7" s="17"/>
      <c r="E7" s="17"/>
      <c r="G7" s="5"/>
    </row>
    <row r="8" spans="1:10" s="12" customFormat="1" x14ac:dyDescent="0.6">
      <c r="B8" s="56" t="s">
        <v>179</v>
      </c>
      <c r="C8" s="56"/>
      <c r="D8" s="5">
        <f>MAX(A3:A4)</f>
        <v>0</v>
      </c>
      <c r="E8" s="6"/>
      <c r="F8" s="5"/>
    </row>
    <row r="9" spans="1:10" s="12" customFormat="1" x14ac:dyDescent="0.6">
      <c r="B9" s="56" t="s">
        <v>141</v>
      </c>
      <c r="C9" s="56"/>
      <c r="D9" s="5">
        <f>IF(D3="اشانتیون",SUM(F3:F4)+D10,SUM(F3:F4))</f>
        <v>0</v>
      </c>
      <c r="E9" s="6" t="s">
        <v>61</v>
      </c>
      <c r="F9" s="5"/>
    </row>
    <row r="10" spans="1:10" s="12" customFormat="1" hidden="1" x14ac:dyDescent="0.25">
      <c r="B10" s="56" t="s">
        <v>143</v>
      </c>
      <c r="C10" s="56"/>
      <c r="D10" s="5">
        <f>IF(D3="اشانتیون",15000,0)</f>
        <v>0</v>
      </c>
      <c r="E10" s="9" t="s">
        <v>66</v>
      </c>
      <c r="F10" s="5"/>
    </row>
    <row r="11" spans="1:10" s="12" customFormat="1" x14ac:dyDescent="0.25">
      <c r="B11" s="56" t="s">
        <v>142</v>
      </c>
      <c r="C11" s="56"/>
      <c r="D11" s="26">
        <f>IF(D8=2,10%,0)</f>
        <v>0</v>
      </c>
      <c r="E11" s="9" t="s">
        <v>66</v>
      </c>
      <c r="F11" s="27">
        <f>IF(E11="-",-1,1)</f>
        <v>-1</v>
      </c>
    </row>
    <row r="12" spans="1:10" s="12" customFormat="1" x14ac:dyDescent="0.25">
      <c r="B12" s="56" t="s">
        <v>285</v>
      </c>
      <c r="C12" s="56"/>
      <c r="D12" s="5">
        <f>D9-D13</f>
        <v>0</v>
      </c>
      <c r="E12" s="9" t="s">
        <v>61</v>
      </c>
      <c r="F12" s="27"/>
    </row>
    <row r="13" spans="1:10" s="6" customFormat="1" x14ac:dyDescent="0.6">
      <c r="A13" s="12"/>
      <c r="B13" s="56" t="s">
        <v>174</v>
      </c>
      <c r="C13" s="56"/>
      <c r="D13" s="5">
        <f>SUM(F3:F4)-D11*SUM(F3:F4)</f>
        <v>0</v>
      </c>
      <c r="E13" s="9" t="s">
        <v>61</v>
      </c>
      <c r="G13" s="5"/>
    </row>
    <row r="14" spans="1:10" s="6" customFormat="1" x14ac:dyDescent="0.6">
      <c r="A14" s="55"/>
      <c r="B14" s="55"/>
      <c r="C14" s="55"/>
      <c r="D14" s="55"/>
      <c r="E14" s="55"/>
      <c r="G14" s="5"/>
    </row>
    <row r="15" spans="1:10" ht="27" customHeight="1" x14ac:dyDescent="0.6">
      <c r="A15" s="91" t="s">
        <v>259</v>
      </c>
      <c r="B15" s="91"/>
      <c r="C15" s="91"/>
      <c r="D15" s="91"/>
      <c r="E15" s="91"/>
    </row>
    <row r="16" spans="1:10" x14ac:dyDescent="0.6">
      <c r="A16" s="58"/>
      <c r="B16" s="58"/>
      <c r="C16" s="58"/>
      <c r="D16" s="58"/>
      <c r="E16" s="58"/>
    </row>
    <row r="17" spans="1:9" s="6" customFormat="1" ht="79.5" customHeight="1" x14ac:dyDescent="0.6">
      <c r="A17" s="96" t="s">
        <v>286</v>
      </c>
      <c r="B17" s="96"/>
      <c r="C17" s="96"/>
      <c r="D17" s="96"/>
      <c r="E17" s="96"/>
      <c r="G17" s="5"/>
    </row>
    <row r="18" spans="1:9" s="6" customFormat="1" ht="21.75" customHeight="1" x14ac:dyDescent="0.6">
      <c r="A18" s="97"/>
      <c r="B18" s="97"/>
      <c r="C18" s="97"/>
      <c r="D18" s="97"/>
      <c r="E18" s="97"/>
      <c r="G18" s="5"/>
    </row>
    <row r="19" spans="1:9" ht="27.7" customHeight="1" x14ac:dyDescent="0.25">
      <c r="A19" s="107" t="s">
        <v>348</v>
      </c>
      <c r="B19" s="107"/>
      <c r="C19" s="107"/>
      <c r="D19" s="107"/>
      <c r="E19" s="107"/>
      <c r="F19" s="13"/>
      <c r="G19" s="13"/>
    </row>
    <row r="20" spans="1:9" ht="18" customHeight="1" x14ac:dyDescent="0.25">
      <c r="A20" s="13"/>
      <c r="B20" s="13"/>
      <c r="C20" s="13"/>
      <c r="D20" s="13"/>
      <c r="E20" s="13"/>
      <c r="F20" s="13"/>
      <c r="G20" s="13"/>
    </row>
    <row r="21" spans="1:9" x14ac:dyDescent="0.6">
      <c r="A21" s="99" t="s">
        <v>122</v>
      </c>
      <c r="B21" s="99"/>
      <c r="C21" s="99"/>
      <c r="D21" s="99"/>
      <c r="E21" s="99"/>
      <c r="F21" s="99"/>
      <c r="G21" s="99"/>
      <c r="H21" s="6"/>
      <c r="I21" s="5"/>
    </row>
    <row r="22" spans="1:9" ht="159.80000000000001" customHeight="1" x14ac:dyDescent="0.6">
      <c r="A22" s="95" t="s">
        <v>349</v>
      </c>
      <c r="B22" s="95"/>
      <c r="C22" s="95"/>
      <c r="D22" s="95"/>
      <c r="E22" s="95"/>
      <c r="F22" s="95"/>
      <c r="G22" s="95"/>
      <c r="H22" s="6"/>
      <c r="I22" s="5"/>
    </row>
    <row r="23" spans="1:9" ht="19.55" customHeight="1" x14ac:dyDescent="0.25">
      <c r="A23" s="13"/>
      <c r="B23" s="13"/>
      <c r="C23" s="13"/>
      <c r="D23" s="13"/>
      <c r="E23" s="13"/>
      <c r="F23" s="13"/>
      <c r="G23" s="13"/>
    </row>
    <row r="24" spans="1:9" ht="19.55" customHeight="1" x14ac:dyDescent="0.25">
      <c r="A24" s="13"/>
      <c r="B24" s="13"/>
      <c r="C24" s="13"/>
      <c r="D24" s="13"/>
      <c r="E24" s="13"/>
      <c r="F24" s="13"/>
      <c r="G24" s="13"/>
    </row>
    <row r="25" spans="1:9" ht="19.55" customHeight="1" x14ac:dyDescent="0.25">
      <c r="A25" s="13"/>
      <c r="B25" s="13"/>
      <c r="C25" s="13"/>
      <c r="D25" s="13"/>
      <c r="E25" s="13"/>
      <c r="F25" s="13"/>
      <c r="G25" s="13"/>
    </row>
    <row r="26" spans="1:9" ht="19.55" customHeight="1" x14ac:dyDescent="0.25">
      <c r="A26" s="13"/>
      <c r="B26" s="13"/>
      <c r="C26" s="13"/>
      <c r="D26" s="13"/>
      <c r="E26" s="13"/>
      <c r="F26" s="13"/>
      <c r="G26" s="13"/>
    </row>
    <row r="27" spans="1:9" ht="19.55" customHeight="1" x14ac:dyDescent="0.25">
      <c r="A27" s="13"/>
      <c r="B27" s="13"/>
      <c r="C27" s="13"/>
      <c r="D27" s="13"/>
      <c r="E27" s="13"/>
      <c r="F27" s="13"/>
      <c r="G27" s="13"/>
    </row>
    <row r="28" spans="1:9" ht="19.55" customHeight="1" x14ac:dyDescent="0.25">
      <c r="A28" s="13"/>
      <c r="B28" s="13"/>
      <c r="C28" s="13"/>
      <c r="D28" s="13"/>
      <c r="E28" s="13"/>
      <c r="F28" s="13"/>
      <c r="G28" s="13"/>
    </row>
    <row r="29" spans="1:9" ht="19.55" customHeight="1" x14ac:dyDescent="0.25">
      <c r="A29" s="13"/>
      <c r="B29" s="13"/>
      <c r="C29" s="13"/>
      <c r="D29" s="13"/>
      <c r="E29" s="13"/>
      <c r="F29" s="13"/>
      <c r="G29" s="13"/>
    </row>
    <row r="30" spans="1:9" ht="19.55" customHeight="1" x14ac:dyDescent="0.25">
      <c r="A30" s="13"/>
      <c r="B30" s="13"/>
      <c r="C30" s="13"/>
      <c r="D30" s="13"/>
      <c r="E30" s="13"/>
      <c r="F30" s="13"/>
      <c r="G30" s="13"/>
    </row>
    <row r="31" spans="1:9" ht="19.55" customHeight="1" x14ac:dyDescent="0.25">
      <c r="A31" s="13"/>
      <c r="B31" s="13"/>
      <c r="C31" s="13"/>
      <c r="D31" s="13"/>
      <c r="E31" s="13"/>
      <c r="F31" s="13"/>
      <c r="G31" s="13"/>
    </row>
    <row r="32" spans="1:9" ht="19.55" customHeight="1" x14ac:dyDescent="0.25">
      <c r="A32" s="13"/>
      <c r="B32" s="13"/>
      <c r="C32" s="13"/>
      <c r="D32" s="13"/>
      <c r="E32" s="13"/>
      <c r="F32" s="13"/>
      <c r="G32" s="13"/>
    </row>
    <row r="33" spans="1:7" ht="19.55" customHeight="1" x14ac:dyDescent="0.25">
      <c r="A33" s="13"/>
      <c r="B33" s="13"/>
      <c r="C33" s="13"/>
      <c r="D33" s="13"/>
      <c r="E33" s="13"/>
      <c r="F33" s="13"/>
      <c r="G33" s="13"/>
    </row>
    <row r="34" spans="1:7" ht="19.55" customHeight="1" x14ac:dyDescent="0.25">
      <c r="A34" s="13"/>
      <c r="B34" s="13"/>
      <c r="C34" s="13"/>
      <c r="D34" s="13"/>
      <c r="E34" s="13"/>
      <c r="F34" s="13"/>
      <c r="G34" s="13"/>
    </row>
    <row r="35" spans="1:7" ht="19.55" customHeight="1" x14ac:dyDescent="0.25">
      <c r="A35" s="13"/>
      <c r="B35" s="13"/>
      <c r="C35" s="13"/>
      <c r="D35" s="13"/>
      <c r="E35" s="13"/>
      <c r="F35" s="13"/>
      <c r="G35" s="13"/>
    </row>
    <row r="36" spans="1:7" ht="19.55" customHeight="1" x14ac:dyDescent="0.25">
      <c r="A36" s="13"/>
      <c r="B36" s="13"/>
      <c r="C36" s="13"/>
      <c r="D36" s="13"/>
      <c r="E36" s="13"/>
      <c r="F36" s="13"/>
      <c r="G36" s="13"/>
    </row>
    <row r="37" spans="1:7" ht="19.55" customHeight="1" x14ac:dyDescent="0.25">
      <c r="A37" s="13"/>
      <c r="B37" s="13"/>
      <c r="C37" s="13"/>
      <c r="D37" s="13"/>
      <c r="E37" s="13"/>
      <c r="F37" s="13"/>
      <c r="G37" s="13"/>
    </row>
    <row r="38" spans="1:7" ht="19.55" customHeight="1" x14ac:dyDescent="0.25">
      <c r="A38" s="13"/>
      <c r="B38" s="13"/>
      <c r="C38" s="13"/>
      <c r="D38" s="13"/>
      <c r="E38" s="13"/>
      <c r="F38" s="13"/>
      <c r="G38" s="13"/>
    </row>
    <row r="39" spans="1:7" ht="19.55" customHeight="1" x14ac:dyDescent="0.25">
      <c r="A39" s="13"/>
      <c r="B39" s="13"/>
      <c r="C39" s="13"/>
      <c r="D39" s="13"/>
      <c r="E39" s="13"/>
      <c r="F39" s="13"/>
      <c r="G39" s="13"/>
    </row>
    <row r="40" spans="1:7" ht="19.55" customHeight="1" x14ac:dyDescent="0.25">
      <c r="A40" s="13"/>
      <c r="B40" s="13"/>
      <c r="C40" s="13"/>
      <c r="D40" s="13"/>
      <c r="E40" s="13"/>
      <c r="F40" s="13"/>
      <c r="G40" s="13"/>
    </row>
    <row r="41" spans="1:7" ht="19.55" customHeight="1" x14ac:dyDescent="0.25">
      <c r="A41" s="13"/>
      <c r="B41" s="13"/>
      <c r="C41" s="13"/>
      <c r="D41" s="13"/>
      <c r="E41" s="13"/>
      <c r="F41" s="13"/>
      <c r="G41" s="13"/>
    </row>
    <row r="42" spans="1:7" ht="19.55" customHeight="1" x14ac:dyDescent="0.25">
      <c r="A42" s="13"/>
      <c r="B42" s="13"/>
      <c r="C42" s="13"/>
      <c r="D42" s="13"/>
      <c r="E42" s="13"/>
      <c r="F42" s="13"/>
      <c r="G42" s="13"/>
    </row>
  </sheetData>
  <sheetProtection algorithmName="SHA-512" hashValue="zVMfILkAbIkgA2gaJ0+AE+Uxsh6XgkZv7VPgiWYsZ3klsvvseWUULcRfq8WMOwcxdWSt4qEfkSmxTv9VVk43fA==" saltValue="AMvlW58j5Obxw+6YlTmo1A==" spinCount="100000" sheet="1" objects="1" scenarios="1"/>
  <dataConsolidate/>
  <mergeCells count="19">
    <mergeCell ref="A22:G22"/>
    <mergeCell ref="A15:E15"/>
    <mergeCell ref="A16:E16"/>
    <mergeCell ref="A17:E17"/>
    <mergeCell ref="A18:E18"/>
    <mergeCell ref="A19:E19"/>
    <mergeCell ref="A21:G21"/>
    <mergeCell ref="A14:E14"/>
    <mergeCell ref="B1:C1"/>
    <mergeCell ref="B3:C3"/>
    <mergeCell ref="B4:C4"/>
    <mergeCell ref="A5:E5"/>
    <mergeCell ref="A6:G6"/>
    <mergeCell ref="B8:C8"/>
    <mergeCell ref="B9:C9"/>
    <mergeCell ref="B10:C10"/>
    <mergeCell ref="B11:C11"/>
    <mergeCell ref="B12:C12"/>
    <mergeCell ref="B13:C13"/>
  </mergeCells>
  <dataValidations count="3">
    <dataValidation type="list" allowBlank="1" showInputMessage="1" showErrorMessage="1" sqref="E3:E4" xr:uid="{00000000-0002-0000-0300-000000000000}">
      <formula1>"بلی, خیر, -"</formula1>
    </dataValidation>
    <dataValidation type="list" allowBlank="1" showInputMessage="1" showErrorMessage="1" sqref="E2" xr:uid="{00000000-0002-0000-0300-000001000000}">
      <formula1>"بلی, خیر"</formula1>
    </dataValidation>
    <dataValidation type="list" allowBlank="1" showInputMessage="1" showErrorMessage="1" sqref="D7" xr:uid="{00000000-0002-0000-0300-000002000000}">
      <formula1>"غیر حضوری (اینترنتی),حضوری"</formula1>
    </dataValidation>
  </dataValidations>
  <hyperlinks>
    <hyperlink ref="B1:C1" r:id="rId1" display="دوره آموزشی آزمون نظام مهندسی" xr:uid="{00000000-0004-0000-0300-000000000000}"/>
  </hyperlinks>
  <printOptions horizontalCentered="1"/>
  <pageMargins left="1.1865942028985508" right="0.87862318840579712" top="0.86" bottom="0.62" header="0.08" footer="0.16"/>
  <pageSetup paperSize="9" orientation="portrait" r:id="rId2"/>
  <headerFooter>
    <oddHeader>&amp;L&amp;G&amp;C&amp;"B Zar,Regular"دوره های آموزشی شرکت ایران محاسب (ماشین حساب)&amp;"B Zar,Bold"&amp;9www.IranCalculator.com&amp;R&amp;"B Titr,Regular"                  دوره آموزشی مکانیک خاک مهندسی عمران</oddHeader>
    <oddFooter>&amp;C&amp;"B Zar,Regular"صفحه &amp;P از &amp;N</oddFooter>
  </headerFooter>
  <legacy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3"/>
  <sheetViews>
    <sheetView showGridLines="0" showRowColHeaders="0" rightToLeft="1" showRuler="0" zoomScale="115" zoomScalePageLayoutView="115" workbookViewId="0">
      <selection activeCell="E2" sqref="E2"/>
    </sheetView>
  </sheetViews>
  <sheetFormatPr defaultRowHeight="19.05" x14ac:dyDescent="0.6"/>
  <cols>
    <col min="1" max="1" width="4.875" bestFit="1" customWidth="1"/>
    <col min="2" max="2" width="18.625" customWidth="1"/>
    <col min="3" max="3" width="22.625" customWidth="1"/>
    <col min="4" max="4" width="11.125" customWidth="1"/>
    <col min="5" max="5" width="9.625" customWidth="1"/>
    <col min="6" max="6" width="9.125" style="6" hidden="1" customWidth="1"/>
    <col min="7" max="7" width="9" style="5" hidden="1" customWidth="1"/>
    <col min="8" max="8" width="13.125" hidden="1" customWidth="1"/>
    <col min="9" max="10" width="0" hidden="1" customWidth="1"/>
  </cols>
  <sheetData>
    <row r="1" spans="1:11" ht="21.1" x14ac:dyDescent="0.6">
      <c r="A1" s="3"/>
      <c r="B1" s="108" t="s">
        <v>326</v>
      </c>
      <c r="C1" s="108"/>
      <c r="D1" s="19" t="s">
        <v>3</v>
      </c>
      <c r="E1" s="1" t="s">
        <v>64</v>
      </c>
      <c r="G1" s="7"/>
    </row>
    <row r="2" spans="1:11" x14ac:dyDescent="0.6">
      <c r="A2" s="41" t="s">
        <v>0</v>
      </c>
      <c r="B2" s="22"/>
      <c r="C2" s="22"/>
      <c r="D2" s="23" t="s">
        <v>129</v>
      </c>
      <c r="E2" s="18" t="s">
        <v>6</v>
      </c>
      <c r="G2" s="7"/>
      <c r="I2" t="s">
        <v>353</v>
      </c>
    </row>
    <row r="3" spans="1:11" x14ac:dyDescent="0.25">
      <c r="A3" s="3" t="str">
        <f>IF(G3="","",COUNT($G$2:G3))</f>
        <v/>
      </c>
      <c r="B3" s="92" t="s">
        <v>327</v>
      </c>
      <c r="C3" s="93"/>
      <c r="D3" s="48">
        <f>J3</f>
        <v>450000</v>
      </c>
      <c r="E3" s="4" t="s">
        <v>66</v>
      </c>
      <c r="F3" s="5" t="str">
        <f>IF(OR(E3="بلی",AND($E$2="بلی",E3="-")),D3,"")</f>
        <v/>
      </c>
      <c r="G3" s="5" t="str">
        <f>IF(AND(F3&lt;&gt;"انتخاب شده",OR(E3="بلی",AND($E$2="بلی",E3="-"))),ROW(),"")</f>
        <v/>
      </c>
      <c r="I3">
        <v>150000</v>
      </c>
      <c r="J3">
        <f>ROUNDUP(3*I3,-4)</f>
        <v>450000</v>
      </c>
    </row>
    <row r="4" spans="1:11" x14ac:dyDescent="0.25">
      <c r="A4" s="3" t="str">
        <f>IF(G4="","",COUNT($G$2:G4))</f>
        <v/>
      </c>
      <c r="B4" s="103" t="s">
        <v>328</v>
      </c>
      <c r="C4" s="104"/>
      <c r="D4" s="48">
        <f t="shared" ref="D4:D5" si="0">J4</f>
        <v>450000</v>
      </c>
      <c r="E4" s="4" t="s">
        <v>66</v>
      </c>
      <c r="F4" s="5" t="str">
        <f t="shared" ref="F4" si="1">IF(OR(E4="بلی",AND($E$2="بلی",E4="-")),D4,"")</f>
        <v/>
      </c>
      <c r="G4" s="5" t="str">
        <f t="shared" ref="G4" si="2">IF(AND(F4&lt;&gt;"انتخاب شده",OR(E4="بلی",AND($E$2="بلی",E4="-"))),ROW(),"")</f>
        <v/>
      </c>
      <c r="I4">
        <v>150000</v>
      </c>
      <c r="J4">
        <f t="shared" ref="J4:J5" si="3">ROUNDUP(3*I4,-4)</f>
        <v>450000</v>
      </c>
    </row>
    <row r="5" spans="1:11" x14ac:dyDescent="0.25">
      <c r="A5" s="3" t="str">
        <f>IF(G5="","",COUNT($G$2:G5))</f>
        <v/>
      </c>
      <c r="B5" s="103" t="s">
        <v>329</v>
      </c>
      <c r="C5" s="104"/>
      <c r="D5" s="48">
        <f t="shared" si="0"/>
        <v>450000</v>
      </c>
      <c r="E5" s="4" t="s">
        <v>66</v>
      </c>
      <c r="F5" s="5" t="str">
        <f t="shared" ref="F5" si="4">IF(OR(E5="بلی",AND($E$2="بلی",E5="-")),D5,"")</f>
        <v/>
      </c>
      <c r="G5" s="5" t="str">
        <f t="shared" ref="G5" si="5">IF(AND(F5&lt;&gt;"انتخاب شده",OR(E5="بلی",AND($E$2="بلی",E5="-"))),ROW(),"")</f>
        <v/>
      </c>
      <c r="I5">
        <v>150000</v>
      </c>
      <c r="J5">
        <f t="shared" si="3"/>
        <v>450000</v>
      </c>
    </row>
    <row r="6" spans="1:11" x14ac:dyDescent="0.25">
      <c r="A6" s="105"/>
      <c r="B6" s="105"/>
      <c r="C6" s="105"/>
      <c r="D6" s="105"/>
      <c r="E6" s="105"/>
      <c r="F6" s="5"/>
    </row>
    <row r="7" spans="1:11" ht="27.7" hidden="1" customHeight="1" x14ac:dyDescent="0.6">
      <c r="A7" s="94" t="s">
        <v>258</v>
      </c>
      <c r="B7" s="94"/>
      <c r="C7" s="94"/>
      <c r="D7" s="94"/>
      <c r="E7" s="94"/>
      <c r="F7" s="94"/>
      <c r="G7" s="94"/>
      <c r="H7" s="6"/>
      <c r="I7" s="5"/>
      <c r="K7" s="6"/>
    </row>
    <row r="8" spans="1:11" s="6" customFormat="1" x14ac:dyDescent="0.6">
      <c r="B8" s="37" t="s">
        <v>247</v>
      </c>
      <c r="C8" s="38" t="s">
        <v>246</v>
      </c>
      <c r="D8" s="17"/>
      <c r="E8" s="17"/>
      <c r="G8" s="5"/>
      <c r="K8" s="12"/>
    </row>
    <row r="9" spans="1:11" s="12" customFormat="1" x14ac:dyDescent="0.6">
      <c r="B9" s="56" t="s">
        <v>179</v>
      </c>
      <c r="C9" s="56"/>
      <c r="D9" s="5">
        <f>MAX(A3:A5)</f>
        <v>0</v>
      </c>
      <c r="E9" s="6"/>
      <c r="F9" s="5"/>
    </row>
    <row r="10" spans="1:11" s="12" customFormat="1" x14ac:dyDescent="0.6">
      <c r="B10" s="56" t="s">
        <v>141</v>
      </c>
      <c r="C10" s="56"/>
      <c r="D10" s="5">
        <f>IF(D3="اشانتیون",SUM(F3:F5)+D11,SUM(F3:F5))</f>
        <v>0</v>
      </c>
      <c r="E10" s="6" t="s">
        <v>61</v>
      </c>
      <c r="F10" s="5"/>
    </row>
    <row r="11" spans="1:11" s="12" customFormat="1" hidden="1" x14ac:dyDescent="0.25">
      <c r="B11" s="56" t="s">
        <v>143</v>
      </c>
      <c r="C11" s="56"/>
      <c r="D11" s="5">
        <f>IF(D3="اشانتیون",15000,0)</f>
        <v>0</v>
      </c>
      <c r="E11" s="9" t="s">
        <v>66</v>
      </c>
      <c r="F11" s="5"/>
    </row>
    <row r="12" spans="1:11" s="12" customFormat="1" x14ac:dyDescent="0.25">
      <c r="B12" s="56" t="s">
        <v>142</v>
      </c>
      <c r="C12" s="56"/>
      <c r="D12" s="26">
        <f>IF(D9=3,10%,0)</f>
        <v>0</v>
      </c>
      <c r="E12" s="9" t="s">
        <v>66</v>
      </c>
      <c r="F12" s="27">
        <f>IF(E12="-",-1,1)</f>
        <v>-1</v>
      </c>
    </row>
    <row r="13" spans="1:11" s="12" customFormat="1" x14ac:dyDescent="0.6">
      <c r="B13" s="56" t="s">
        <v>285</v>
      </c>
      <c r="C13" s="56"/>
      <c r="D13" s="5">
        <f>D10-D14</f>
        <v>0</v>
      </c>
      <c r="E13" s="9" t="s">
        <v>61</v>
      </c>
      <c r="F13" s="27"/>
      <c r="K13" s="6"/>
    </row>
    <row r="14" spans="1:11" s="6" customFormat="1" x14ac:dyDescent="0.6">
      <c r="A14" s="12"/>
      <c r="B14" s="56" t="s">
        <v>174</v>
      </c>
      <c r="C14" s="56"/>
      <c r="D14" s="5">
        <f>SUM(F3:F5)-D12*SUM(F3:F5)</f>
        <v>0</v>
      </c>
      <c r="E14" s="9" t="s">
        <v>61</v>
      </c>
      <c r="G14" s="5"/>
    </row>
    <row r="15" spans="1:11" s="6" customFormat="1" x14ac:dyDescent="0.6">
      <c r="A15" s="55"/>
      <c r="B15" s="55"/>
      <c r="C15" s="55"/>
      <c r="D15" s="55"/>
      <c r="E15" s="55"/>
      <c r="G15" s="5"/>
      <c r="K15"/>
    </row>
    <row r="16" spans="1:11" ht="27" customHeight="1" x14ac:dyDescent="0.6">
      <c r="A16" s="91" t="s">
        <v>259</v>
      </c>
      <c r="B16" s="91"/>
      <c r="C16" s="91"/>
      <c r="D16" s="91"/>
      <c r="E16" s="91"/>
    </row>
    <row r="17" spans="1:11" x14ac:dyDescent="0.6">
      <c r="A17" s="58"/>
      <c r="B17" s="58"/>
      <c r="C17" s="58"/>
      <c r="D17" s="58"/>
      <c r="E17" s="58"/>
      <c r="K17" s="6"/>
    </row>
    <row r="18" spans="1:11" s="6" customFormat="1" ht="79.5" customHeight="1" x14ac:dyDescent="0.6">
      <c r="A18" s="96" t="s">
        <v>286</v>
      </c>
      <c r="B18" s="96"/>
      <c r="C18" s="96"/>
      <c r="D18" s="96"/>
      <c r="E18" s="96"/>
      <c r="G18" s="5"/>
    </row>
    <row r="19" spans="1:11" s="6" customFormat="1" ht="21.75" customHeight="1" x14ac:dyDescent="0.6">
      <c r="A19" s="97"/>
      <c r="B19" s="97"/>
      <c r="C19" s="97"/>
      <c r="D19" s="97"/>
      <c r="E19" s="97"/>
      <c r="G19" s="5"/>
      <c r="K19"/>
    </row>
    <row r="20" spans="1:11" ht="27.7" customHeight="1" x14ac:dyDescent="0.25">
      <c r="A20" s="107" t="s">
        <v>350</v>
      </c>
      <c r="B20" s="107"/>
      <c r="C20" s="107"/>
      <c r="D20" s="107"/>
      <c r="E20" s="107"/>
      <c r="F20" s="13"/>
      <c r="G20" s="13"/>
    </row>
    <row r="21" spans="1:11" ht="18" customHeight="1" x14ac:dyDescent="0.25">
      <c r="A21" s="13"/>
      <c r="B21" s="13"/>
      <c r="C21" s="13"/>
      <c r="D21" s="13"/>
      <c r="E21" s="13"/>
      <c r="F21" s="13"/>
      <c r="G21" s="13"/>
    </row>
    <row r="22" spans="1:11" x14ac:dyDescent="0.6">
      <c r="A22" s="99" t="s">
        <v>122</v>
      </c>
      <c r="B22" s="99"/>
      <c r="C22" s="99"/>
      <c r="D22" s="99"/>
      <c r="E22" s="99"/>
      <c r="F22" s="99"/>
      <c r="G22" s="99"/>
      <c r="H22" s="6"/>
      <c r="I22" s="5"/>
    </row>
    <row r="23" spans="1:11" ht="159.80000000000001" customHeight="1" x14ac:dyDescent="0.6">
      <c r="A23" s="95" t="s">
        <v>349</v>
      </c>
      <c r="B23" s="95"/>
      <c r="C23" s="95"/>
      <c r="D23" s="95"/>
      <c r="E23" s="95"/>
      <c r="F23" s="95"/>
      <c r="G23" s="95"/>
      <c r="H23" s="6"/>
      <c r="I23" s="5"/>
    </row>
    <row r="24" spans="1:11" ht="19.55" customHeight="1" x14ac:dyDescent="0.25">
      <c r="A24" s="13"/>
      <c r="B24" s="13"/>
      <c r="C24" s="13"/>
      <c r="D24" s="13"/>
      <c r="E24" s="13"/>
      <c r="F24" s="13"/>
      <c r="G24" s="13"/>
    </row>
    <row r="25" spans="1:11" ht="19.55" customHeight="1" x14ac:dyDescent="0.25">
      <c r="A25" s="13"/>
      <c r="B25" s="13"/>
      <c r="C25" s="13"/>
      <c r="D25" s="13"/>
      <c r="E25" s="13"/>
      <c r="F25" s="13"/>
      <c r="G25" s="13"/>
    </row>
    <row r="26" spans="1:11" ht="19.55" customHeight="1" x14ac:dyDescent="0.25">
      <c r="A26" s="13"/>
      <c r="B26" s="13"/>
      <c r="C26" s="13"/>
      <c r="D26" s="13"/>
      <c r="E26" s="13"/>
      <c r="F26" s="13"/>
      <c r="G26" s="13"/>
    </row>
    <row r="27" spans="1:11" ht="19.55" customHeight="1" x14ac:dyDescent="0.25">
      <c r="A27" s="13"/>
      <c r="B27" s="13"/>
      <c r="C27" s="13"/>
      <c r="D27" s="13"/>
      <c r="E27" s="13"/>
      <c r="F27" s="13"/>
      <c r="G27" s="13"/>
    </row>
    <row r="28" spans="1:11" ht="19.55" customHeight="1" x14ac:dyDescent="0.25">
      <c r="A28" s="13"/>
      <c r="B28" s="13"/>
      <c r="C28" s="13"/>
      <c r="D28" s="13"/>
      <c r="E28" s="13"/>
      <c r="F28" s="13"/>
      <c r="G28" s="13"/>
    </row>
    <row r="29" spans="1:11" ht="19.55" customHeight="1" x14ac:dyDescent="0.25">
      <c r="A29" s="13"/>
      <c r="B29" s="13"/>
      <c r="C29" s="13"/>
      <c r="D29" s="13"/>
      <c r="E29" s="13"/>
      <c r="F29" s="13"/>
      <c r="G29" s="13"/>
    </row>
    <row r="30" spans="1:11" ht="19.55" customHeight="1" x14ac:dyDescent="0.25">
      <c r="A30" s="13" t="str">
        <f>IF(بارگذاری!D9,"",CONCATENATE("تعداد ",'نظام مهندسی'!D9," جلسه از دوره آموزشی آزمون نظام مهندسی خریداری شده به مبلغ ",'نظام مهندسی'!D14," تومان"))</f>
        <v>تعداد 0 جلسه از دوره آموزشی آزمون نظام مهندسی خریداری شده به مبلغ  تومان</v>
      </c>
      <c r="B30" s="13"/>
      <c r="C30" s="13"/>
      <c r="D30" s="13"/>
      <c r="E30" s="13"/>
      <c r="F30" s="13"/>
      <c r="G30" s="13"/>
    </row>
    <row r="31" spans="1:11" ht="19.55" customHeight="1" x14ac:dyDescent="0.25">
      <c r="A31" s="13"/>
      <c r="B31" s="13"/>
      <c r="C31" s="13"/>
      <c r="D31" s="13"/>
      <c r="E31" s="13"/>
      <c r="F31" s="13"/>
      <c r="G31" s="13"/>
    </row>
    <row r="32" spans="1:11" ht="19.55" customHeight="1" x14ac:dyDescent="0.25">
      <c r="A32" s="13"/>
      <c r="B32" s="13"/>
      <c r="C32" s="13"/>
      <c r="D32" s="13"/>
      <c r="E32" s="13"/>
      <c r="F32" s="13"/>
      <c r="G32" s="13"/>
    </row>
    <row r="33" spans="1:7" ht="19.55" customHeight="1" x14ac:dyDescent="0.25">
      <c r="A33" s="13"/>
      <c r="B33" s="13"/>
      <c r="C33" s="13"/>
      <c r="D33" s="13"/>
      <c r="E33" s="13"/>
      <c r="F33" s="13"/>
      <c r="G33" s="13"/>
    </row>
    <row r="34" spans="1:7" ht="19.55" customHeight="1" x14ac:dyDescent="0.25">
      <c r="A34" s="13"/>
      <c r="B34" s="13"/>
      <c r="C34" s="13"/>
      <c r="D34" s="13"/>
      <c r="E34" s="13"/>
      <c r="F34" s="13"/>
      <c r="G34" s="13"/>
    </row>
    <row r="35" spans="1:7" ht="19.55" customHeight="1" x14ac:dyDescent="0.25">
      <c r="A35" s="13"/>
      <c r="B35" s="13"/>
      <c r="C35" s="13"/>
      <c r="D35" s="13"/>
      <c r="E35" s="13"/>
      <c r="F35" s="13"/>
      <c r="G35" s="13"/>
    </row>
    <row r="36" spans="1:7" ht="19.55" customHeight="1" x14ac:dyDescent="0.25">
      <c r="A36" s="13"/>
      <c r="B36" s="13"/>
      <c r="C36" s="13"/>
      <c r="D36" s="13"/>
      <c r="E36" s="13"/>
      <c r="F36" s="13"/>
      <c r="G36" s="13"/>
    </row>
    <row r="37" spans="1:7" ht="19.55" customHeight="1" x14ac:dyDescent="0.25">
      <c r="A37" s="13"/>
      <c r="B37" s="13"/>
      <c r="C37" s="13"/>
      <c r="D37" s="13"/>
      <c r="E37" s="13"/>
      <c r="F37" s="13"/>
      <c r="G37" s="13"/>
    </row>
    <row r="38" spans="1:7" ht="19.55" customHeight="1" x14ac:dyDescent="0.25">
      <c r="A38" s="13"/>
      <c r="B38" s="13"/>
      <c r="C38" s="13"/>
      <c r="D38" s="13"/>
      <c r="E38" s="13"/>
      <c r="F38" s="13"/>
      <c r="G38" s="13"/>
    </row>
    <row r="39" spans="1:7" ht="19.55" customHeight="1" x14ac:dyDescent="0.25">
      <c r="A39" s="13"/>
      <c r="B39" s="13"/>
      <c r="C39" s="13"/>
      <c r="D39" s="13"/>
      <c r="E39" s="13"/>
      <c r="F39" s="13"/>
      <c r="G39" s="13"/>
    </row>
    <row r="40" spans="1:7" ht="19.55" customHeight="1" x14ac:dyDescent="0.25">
      <c r="A40" s="13"/>
      <c r="B40" s="13"/>
      <c r="C40" s="13"/>
      <c r="D40" s="13"/>
      <c r="E40" s="13"/>
      <c r="F40" s="13"/>
      <c r="G40" s="13"/>
    </row>
    <row r="41" spans="1:7" ht="19.55" customHeight="1" x14ac:dyDescent="0.25">
      <c r="A41" s="13"/>
      <c r="B41" s="13"/>
      <c r="C41" s="13"/>
      <c r="D41" s="13"/>
      <c r="E41" s="13"/>
      <c r="F41" s="13"/>
      <c r="G41" s="13"/>
    </row>
    <row r="42" spans="1:7" ht="19.55" customHeight="1" x14ac:dyDescent="0.25">
      <c r="A42" s="13"/>
      <c r="B42" s="13"/>
      <c r="C42" s="13"/>
      <c r="D42" s="13"/>
      <c r="E42" s="13"/>
      <c r="F42" s="13"/>
      <c r="G42" s="13"/>
    </row>
    <row r="43" spans="1:7" ht="19.55" customHeight="1" x14ac:dyDescent="0.25">
      <c r="A43" s="13"/>
      <c r="B43" s="13"/>
      <c r="C43" s="13"/>
      <c r="D43" s="13"/>
      <c r="E43" s="13"/>
      <c r="F43" s="13"/>
      <c r="G43" s="13"/>
    </row>
  </sheetData>
  <sheetProtection algorithmName="SHA-512" hashValue="TCj1z0cmN1lM2h1vrXg9/wSlApAB9sPOd6N5lqppObScRJ81IIISSpM0lav7d0XFLW2J8p0klMNV0Fd0ZYzLaQ==" saltValue="1YshXvutVu0f9BdG+cxLOQ==" spinCount="100000" sheet="1" objects="1" scenarios="1"/>
  <dataConsolidate/>
  <mergeCells count="20">
    <mergeCell ref="A23:G23"/>
    <mergeCell ref="A16:E16"/>
    <mergeCell ref="A17:E17"/>
    <mergeCell ref="A18:E18"/>
    <mergeCell ref="A19:E19"/>
    <mergeCell ref="A20:E20"/>
    <mergeCell ref="A22:G22"/>
    <mergeCell ref="A15:E15"/>
    <mergeCell ref="B1:C1"/>
    <mergeCell ref="B3:C3"/>
    <mergeCell ref="B5:C5"/>
    <mergeCell ref="A6:E6"/>
    <mergeCell ref="A7:G7"/>
    <mergeCell ref="B9:C9"/>
    <mergeCell ref="B4:C4"/>
    <mergeCell ref="B10:C10"/>
    <mergeCell ref="B11:C11"/>
    <mergeCell ref="B12:C12"/>
    <mergeCell ref="B13:C13"/>
    <mergeCell ref="B14:C14"/>
  </mergeCells>
  <dataValidations count="3">
    <dataValidation type="list" allowBlank="1" showInputMessage="1" showErrorMessage="1" sqref="D8" xr:uid="{00000000-0002-0000-0400-000000000000}">
      <formula1>"غیر حضوری (اینترنتی),حضوری"</formula1>
    </dataValidation>
    <dataValidation type="list" allowBlank="1" showInputMessage="1" showErrorMessage="1" sqref="E2" xr:uid="{00000000-0002-0000-0400-000001000000}">
      <formula1>"بلی, خیر"</formula1>
    </dataValidation>
    <dataValidation type="list" allowBlank="1" showInputMessage="1" showErrorMessage="1" sqref="E3:E5" xr:uid="{00000000-0002-0000-0400-000002000000}">
      <formula1>"بلی, خیر, -"</formula1>
    </dataValidation>
  </dataValidations>
  <hyperlinks>
    <hyperlink ref="B1:C1" r:id="rId1" display="دوره آموزشی آزمون نظام مهندسی" xr:uid="{00000000-0004-0000-0400-000000000000}"/>
  </hyperlinks>
  <printOptions horizontalCentered="1"/>
  <pageMargins left="1.1865942028985508" right="0.87862318840579712" top="0.86" bottom="0.62" header="0.08" footer="0.16"/>
  <pageSetup paperSize="9" orientation="portrait" r:id="rId2"/>
  <headerFooter>
    <oddHeader>&amp;L&amp;G&amp;C&amp;"B Zar,Regular"دوره های آموزشی شرکت ایران محاسب (ماشین حساب)&amp;"B Zar,Bold"&amp;9www.IranCalculator.com&amp;R&amp;"B Titr,Regular"                  دوره آموزشی مکانیک خاک مهندسی عمران</oddHeader>
    <oddFooter>&amp;C&amp;"B Zar,Regular"صفحه &amp;P از &amp;N</oddFooter>
  </headerFooter>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3"/>
  <sheetViews>
    <sheetView showGridLines="0" showRowColHeaders="0" rightToLeft="1" showRuler="0" zoomScale="115" zoomScalePageLayoutView="115" workbookViewId="0">
      <selection activeCell="E2" sqref="E2"/>
    </sheetView>
  </sheetViews>
  <sheetFormatPr defaultRowHeight="19.05" x14ac:dyDescent="0.6"/>
  <cols>
    <col min="1" max="1" width="4.875" bestFit="1" customWidth="1"/>
    <col min="2" max="2" width="18.625" customWidth="1"/>
    <col min="3" max="3" width="22.625" customWidth="1"/>
    <col min="4" max="4" width="11.125" customWidth="1"/>
    <col min="5" max="5" width="9.625" customWidth="1"/>
    <col min="6" max="6" width="9.125" style="6" hidden="1" customWidth="1"/>
    <col min="7" max="7" width="9" style="5" hidden="1" customWidth="1"/>
    <col min="8" max="8" width="13.125" hidden="1" customWidth="1"/>
    <col min="9" max="10" width="0" hidden="1" customWidth="1"/>
  </cols>
  <sheetData>
    <row r="1" spans="1:10" ht="25.15" x14ac:dyDescent="0.6">
      <c r="A1" s="3"/>
      <c r="B1" s="106" t="s">
        <v>250</v>
      </c>
      <c r="C1" s="106"/>
      <c r="D1" s="19" t="s">
        <v>3</v>
      </c>
      <c r="E1" s="1" t="s">
        <v>64</v>
      </c>
      <c r="G1" s="7"/>
    </row>
    <row r="2" spans="1:10" x14ac:dyDescent="0.6">
      <c r="A2" s="41" t="s">
        <v>0</v>
      </c>
      <c r="B2" s="22"/>
      <c r="C2" s="22"/>
      <c r="D2" s="23" t="s">
        <v>129</v>
      </c>
      <c r="E2" s="51" t="s">
        <v>6</v>
      </c>
      <c r="G2" s="7"/>
      <c r="I2" t="s">
        <v>353</v>
      </c>
    </row>
    <row r="3" spans="1:10" x14ac:dyDescent="0.25">
      <c r="A3" s="3" t="str">
        <f>IF(G3="","",COUNT($G$2:G3))</f>
        <v/>
      </c>
      <c r="B3" s="101" t="s">
        <v>251</v>
      </c>
      <c r="C3" s="102"/>
      <c r="D3" s="48">
        <f>(IF(OR(E2="بلی",AND(E4="بلی",E3="بلی")),"اشانتیون",J3))</f>
        <v>380000</v>
      </c>
      <c r="E3" s="4" t="s">
        <v>66</v>
      </c>
      <c r="F3" s="5" t="str">
        <f>IF(OR(E3="بلی",AND($E$2="بلی",E3="-")),D3,"")</f>
        <v/>
      </c>
      <c r="G3" s="5" t="str">
        <f>IF(AND(F3&lt;&gt;"انتخاب شده",OR(E3="بلی",AND($E$2="بلی",E3="-"))),ROW(),"")</f>
        <v/>
      </c>
      <c r="I3">
        <v>125000</v>
      </c>
      <c r="J3">
        <f>ROUNDUP(3*I3,-4)</f>
        <v>380000</v>
      </c>
    </row>
    <row r="4" spans="1:10" x14ac:dyDescent="0.25">
      <c r="A4" s="3" t="str">
        <f>IF(G4="","",COUNT($G$2:G4))</f>
        <v/>
      </c>
      <c r="B4" s="103" t="s">
        <v>288</v>
      </c>
      <c r="C4" s="104"/>
      <c r="D4" s="48">
        <f>J4</f>
        <v>380000</v>
      </c>
      <c r="E4" s="3" t="s">
        <v>66</v>
      </c>
      <c r="F4" s="5" t="str">
        <f t="shared" ref="F4" si="0">IF(OR(E4="بلی",AND($E$2="بلی",E4="-")),D4,"")</f>
        <v/>
      </c>
      <c r="G4" s="5" t="str">
        <f t="shared" ref="G4" si="1">IF(AND(F4&lt;&gt;"انتخاب شده",OR(E4="بلی",AND($E$2="بلی",E4="-"))),ROW(),"")</f>
        <v/>
      </c>
      <c r="I4">
        <v>125000</v>
      </c>
      <c r="J4">
        <f t="shared" ref="J4" si="2">ROUNDUP(3*I4,-4)</f>
        <v>380000</v>
      </c>
    </row>
    <row r="5" spans="1:10" x14ac:dyDescent="0.25">
      <c r="A5" s="105"/>
      <c r="B5" s="105"/>
      <c r="C5" s="105"/>
      <c r="D5" s="105"/>
      <c r="E5" s="105"/>
      <c r="F5" s="5"/>
    </row>
    <row r="6" spans="1:10" ht="27.7" customHeight="1" x14ac:dyDescent="0.6">
      <c r="A6" s="94" t="s">
        <v>258</v>
      </c>
      <c r="B6" s="94"/>
      <c r="C6" s="94"/>
      <c r="D6" s="94"/>
      <c r="E6" s="94"/>
      <c r="F6" s="94"/>
      <c r="G6" s="94"/>
      <c r="H6" s="6"/>
      <c r="I6" s="5"/>
    </row>
    <row r="7" spans="1:10" s="6" customFormat="1" x14ac:dyDescent="0.6">
      <c r="B7" s="37" t="s">
        <v>247</v>
      </c>
      <c r="C7" s="38" t="s">
        <v>246</v>
      </c>
      <c r="D7" s="17"/>
      <c r="E7" s="17"/>
      <c r="G7" s="5"/>
    </row>
    <row r="8" spans="1:10" s="12" customFormat="1" x14ac:dyDescent="0.6">
      <c r="B8" s="56" t="s">
        <v>179</v>
      </c>
      <c r="C8" s="56"/>
      <c r="D8" s="5">
        <f>MAX(A3:A4)</f>
        <v>0</v>
      </c>
      <c r="E8" s="6"/>
      <c r="F8" s="5"/>
    </row>
    <row r="9" spans="1:10" s="12" customFormat="1" x14ac:dyDescent="0.6">
      <c r="B9" s="56" t="s">
        <v>141</v>
      </c>
      <c r="C9" s="56"/>
      <c r="D9" s="5">
        <f>IF(D3="اشانتیون",SUM(F3:F4)+D10,SUM(F3:F4))</f>
        <v>0</v>
      </c>
      <c r="E9" s="6" t="s">
        <v>61</v>
      </c>
      <c r="F9" s="5"/>
    </row>
    <row r="10" spans="1:10" s="12" customFormat="1" x14ac:dyDescent="0.25">
      <c r="B10" s="56" t="s">
        <v>143</v>
      </c>
      <c r="C10" s="56"/>
      <c r="D10" s="5">
        <f>IF(D3="اشانتیون",J3,0)</f>
        <v>0</v>
      </c>
      <c r="E10" s="9" t="s">
        <v>66</v>
      </c>
      <c r="F10" s="5"/>
    </row>
    <row r="11" spans="1:10" s="12" customFormat="1" hidden="1" x14ac:dyDescent="0.25">
      <c r="B11" s="56" t="s">
        <v>142</v>
      </c>
      <c r="C11" s="56"/>
      <c r="D11" s="26">
        <f>IF(D4="اشانتیون",10%,0)</f>
        <v>0</v>
      </c>
      <c r="E11" s="9" t="s">
        <v>66</v>
      </c>
      <c r="F11" s="27">
        <f>IF(E11="-",-1,1)</f>
        <v>-1</v>
      </c>
    </row>
    <row r="12" spans="1:10" s="12" customFormat="1" hidden="1" x14ac:dyDescent="0.25">
      <c r="B12" s="56" t="s">
        <v>248</v>
      </c>
      <c r="C12" s="56"/>
      <c r="D12" s="5">
        <f>D9-D13</f>
        <v>0</v>
      </c>
      <c r="E12" s="9" t="s">
        <v>61</v>
      </c>
      <c r="F12" s="27"/>
    </row>
    <row r="13" spans="1:10" s="6" customFormat="1" x14ac:dyDescent="0.6">
      <c r="A13" s="12"/>
      <c r="B13" s="56" t="s">
        <v>174</v>
      </c>
      <c r="C13" s="56"/>
      <c r="D13" s="5">
        <f>SUM(F3:F4)-D11*SUM(F3:F4)</f>
        <v>0</v>
      </c>
      <c r="E13" s="9" t="s">
        <v>61</v>
      </c>
      <c r="G13" s="5"/>
    </row>
    <row r="14" spans="1:10" s="6" customFormat="1" x14ac:dyDescent="0.6">
      <c r="A14" s="55"/>
      <c r="B14" s="55"/>
      <c r="C14" s="55"/>
      <c r="D14" s="55"/>
      <c r="E14" s="55"/>
      <c r="G14" s="5"/>
    </row>
    <row r="15" spans="1:10" ht="28.9" customHeight="1" x14ac:dyDescent="0.6">
      <c r="A15" s="91" t="s">
        <v>259</v>
      </c>
      <c r="B15" s="91"/>
      <c r="C15" s="91"/>
      <c r="D15" s="91"/>
      <c r="E15" s="91"/>
    </row>
    <row r="16" spans="1:10" x14ac:dyDescent="0.6">
      <c r="A16" s="58"/>
      <c r="B16" s="58"/>
      <c r="C16" s="58"/>
      <c r="D16" s="58"/>
      <c r="E16" s="58"/>
    </row>
    <row r="17" spans="1:9" s="6" customFormat="1" ht="79.5" customHeight="1" x14ac:dyDescent="0.6">
      <c r="A17" s="96" t="s">
        <v>121</v>
      </c>
      <c r="B17" s="96"/>
      <c r="C17" s="96"/>
      <c r="D17" s="96"/>
      <c r="E17" s="96"/>
      <c r="G17" s="5"/>
    </row>
    <row r="18" spans="1:9" x14ac:dyDescent="0.6">
      <c r="A18" s="13"/>
      <c r="B18" s="13"/>
      <c r="C18" s="13"/>
      <c r="D18" s="13"/>
      <c r="E18" s="13"/>
    </row>
    <row r="19" spans="1:9" s="6" customFormat="1" ht="21.75" customHeight="1" x14ac:dyDescent="0.6">
      <c r="A19" s="97"/>
      <c r="B19" s="97"/>
      <c r="C19" s="97"/>
      <c r="D19" s="97"/>
      <c r="E19" s="97"/>
      <c r="G19" s="5"/>
    </row>
    <row r="20" spans="1:9" ht="27.7" customHeight="1" x14ac:dyDescent="0.25">
      <c r="A20" s="98" t="s">
        <v>354</v>
      </c>
      <c r="B20" s="98"/>
      <c r="C20" s="98"/>
      <c r="D20" s="98"/>
      <c r="E20" s="98"/>
      <c r="F20" s="13"/>
      <c r="G20" s="13"/>
    </row>
    <row r="21" spans="1:9" ht="18" customHeight="1" x14ac:dyDescent="0.25">
      <c r="A21" s="13"/>
      <c r="B21" s="13"/>
      <c r="C21" s="13"/>
      <c r="D21" s="13"/>
      <c r="E21" s="13"/>
      <c r="F21" s="13"/>
      <c r="G21" s="13"/>
    </row>
    <row r="22" spans="1:9" x14ac:dyDescent="0.6">
      <c r="A22" s="99" t="s">
        <v>122</v>
      </c>
      <c r="B22" s="99"/>
      <c r="C22" s="99"/>
      <c r="D22" s="99"/>
      <c r="E22" s="99"/>
      <c r="F22" s="99"/>
      <c r="G22" s="99"/>
      <c r="H22" s="6"/>
      <c r="I22" s="5"/>
    </row>
    <row r="23" spans="1:9" ht="159.80000000000001" customHeight="1" x14ac:dyDescent="0.6">
      <c r="A23" s="95" t="s">
        <v>349</v>
      </c>
      <c r="B23" s="95"/>
      <c r="C23" s="95"/>
      <c r="D23" s="95"/>
      <c r="E23" s="95"/>
      <c r="F23" s="95"/>
      <c r="G23" s="95"/>
      <c r="H23" s="6"/>
      <c r="I23" s="5"/>
    </row>
    <row r="24" spans="1:9" ht="19.55" customHeight="1" x14ac:dyDescent="0.25">
      <c r="A24" s="13"/>
      <c r="B24" s="13"/>
      <c r="C24" s="13"/>
      <c r="D24" s="13"/>
      <c r="E24" s="13"/>
      <c r="F24" s="13"/>
      <c r="G24" s="13"/>
    </row>
    <row r="25" spans="1:9" ht="19.55" customHeight="1" x14ac:dyDescent="0.25">
      <c r="A25" s="13"/>
      <c r="B25" s="13"/>
      <c r="C25" s="13"/>
      <c r="D25" s="13"/>
      <c r="E25" s="13"/>
      <c r="F25" s="13"/>
      <c r="G25" s="13"/>
    </row>
    <row r="26" spans="1:9" ht="19.55" customHeight="1" x14ac:dyDescent="0.25">
      <c r="A26" s="13"/>
      <c r="B26" s="13"/>
      <c r="C26" s="13"/>
      <c r="D26" s="13"/>
      <c r="E26" s="13"/>
      <c r="F26" s="13"/>
      <c r="G26" s="13"/>
    </row>
    <row r="27" spans="1:9" ht="19.55" customHeight="1" x14ac:dyDescent="0.25">
      <c r="A27" s="13"/>
      <c r="B27" s="13"/>
      <c r="C27" s="13"/>
      <c r="D27" s="13"/>
      <c r="E27" s="13"/>
      <c r="F27" s="13"/>
      <c r="G27" s="13"/>
    </row>
    <row r="28" spans="1:9" ht="19.55" customHeight="1" x14ac:dyDescent="0.25">
      <c r="A28" s="13"/>
      <c r="B28" s="13"/>
      <c r="C28" s="13"/>
      <c r="D28" s="13"/>
      <c r="E28" s="13"/>
      <c r="F28" s="13"/>
      <c r="G28" s="13"/>
    </row>
    <row r="29" spans="1:9" ht="19.55" customHeight="1" x14ac:dyDescent="0.25">
      <c r="A29" s="13"/>
      <c r="B29" s="13"/>
      <c r="C29" s="13"/>
      <c r="D29" s="13"/>
      <c r="E29" s="13"/>
      <c r="F29" s="13"/>
      <c r="G29" s="13"/>
    </row>
    <row r="30" spans="1:9" ht="19.55" customHeight="1" x14ac:dyDescent="0.25">
      <c r="A30" s="13"/>
      <c r="B30" s="13"/>
      <c r="C30" s="13"/>
      <c r="D30" s="13"/>
      <c r="E30" s="13"/>
      <c r="F30" s="13"/>
      <c r="G30" s="13"/>
    </row>
    <row r="31" spans="1:9" ht="19.55" customHeight="1" x14ac:dyDescent="0.25">
      <c r="A31" s="13"/>
      <c r="B31" s="13"/>
      <c r="C31" s="13"/>
      <c r="D31" s="13"/>
      <c r="E31" s="13"/>
      <c r="F31" s="13"/>
      <c r="G31" s="13"/>
    </row>
    <row r="32" spans="1:9" ht="19.55" customHeight="1" x14ac:dyDescent="0.25">
      <c r="A32" s="13"/>
      <c r="B32" s="13"/>
      <c r="C32" s="13"/>
      <c r="D32" s="13"/>
      <c r="E32" s="13"/>
      <c r="F32" s="13"/>
      <c r="G32" s="13"/>
    </row>
    <row r="33" spans="1:7" ht="19.55" customHeight="1" x14ac:dyDescent="0.25">
      <c r="A33" s="13"/>
      <c r="B33" s="13"/>
      <c r="C33" s="13"/>
      <c r="D33" s="13"/>
      <c r="E33" s="13"/>
      <c r="F33" s="13"/>
      <c r="G33" s="13"/>
    </row>
    <row r="34" spans="1:7" ht="19.55" customHeight="1" x14ac:dyDescent="0.25">
      <c r="A34" s="13"/>
      <c r="B34" s="13"/>
      <c r="C34" s="13"/>
      <c r="D34" s="13"/>
      <c r="E34" s="13"/>
      <c r="F34" s="13"/>
      <c r="G34" s="13"/>
    </row>
    <row r="35" spans="1:7" ht="19.55" customHeight="1" x14ac:dyDescent="0.25">
      <c r="A35" s="13"/>
      <c r="B35" s="13"/>
      <c r="C35" s="13"/>
      <c r="D35" s="13"/>
      <c r="E35" s="13"/>
      <c r="F35" s="13"/>
      <c r="G35" s="13"/>
    </row>
    <row r="36" spans="1:7" ht="19.55" customHeight="1" x14ac:dyDescent="0.25">
      <c r="A36" s="13"/>
      <c r="B36" s="13"/>
      <c r="C36" s="13"/>
      <c r="D36" s="13"/>
      <c r="E36" s="13"/>
      <c r="F36" s="13"/>
      <c r="G36" s="13"/>
    </row>
    <row r="37" spans="1:7" ht="19.55" customHeight="1" x14ac:dyDescent="0.25">
      <c r="A37" s="13"/>
      <c r="B37" s="13"/>
      <c r="C37" s="13"/>
      <c r="D37" s="13"/>
      <c r="E37" s="13"/>
      <c r="F37" s="13"/>
      <c r="G37" s="13"/>
    </row>
    <row r="38" spans="1:7" ht="19.55" customHeight="1" x14ac:dyDescent="0.25">
      <c r="A38" s="13"/>
      <c r="B38" s="13"/>
      <c r="C38" s="13"/>
      <c r="D38" s="13"/>
      <c r="E38" s="13"/>
      <c r="F38" s="13"/>
      <c r="G38" s="13"/>
    </row>
    <row r="39" spans="1:7" ht="19.55" customHeight="1" x14ac:dyDescent="0.25">
      <c r="A39" s="13"/>
      <c r="B39" s="13"/>
      <c r="C39" s="13"/>
      <c r="D39" s="13"/>
      <c r="E39" s="13"/>
      <c r="F39" s="13"/>
      <c r="G39" s="13"/>
    </row>
    <row r="40" spans="1:7" ht="19.55" customHeight="1" x14ac:dyDescent="0.25">
      <c r="A40" s="13"/>
      <c r="B40" s="13"/>
      <c r="C40" s="13"/>
      <c r="D40" s="13"/>
      <c r="E40" s="13"/>
      <c r="F40" s="13"/>
      <c r="G40" s="13"/>
    </row>
    <row r="41" spans="1:7" ht="19.55" customHeight="1" x14ac:dyDescent="0.25">
      <c r="A41" s="13"/>
      <c r="B41" s="13"/>
      <c r="C41" s="13"/>
      <c r="D41" s="13"/>
      <c r="E41" s="13"/>
      <c r="F41" s="13"/>
      <c r="G41" s="13"/>
    </row>
    <row r="42" spans="1:7" ht="19.55" customHeight="1" x14ac:dyDescent="0.25">
      <c r="A42" s="13"/>
      <c r="B42" s="13"/>
      <c r="C42" s="13"/>
      <c r="D42" s="13"/>
      <c r="E42" s="13"/>
      <c r="F42" s="13"/>
      <c r="G42" s="13"/>
    </row>
    <row r="43" spans="1:7" ht="19.55" customHeight="1" x14ac:dyDescent="0.25">
      <c r="A43" s="13"/>
      <c r="B43" s="13"/>
      <c r="C43" s="13"/>
      <c r="D43" s="13"/>
      <c r="E43" s="13"/>
      <c r="F43" s="13"/>
      <c r="G43" s="13"/>
    </row>
  </sheetData>
  <sheetProtection algorithmName="SHA-512" hashValue="p9l84hJfGZtk1fVzJGhFaEPpAWVHkQ3fKNMLmIH8EeJoqxe2mfA6u+ErCAQefBUKhO7sJ36/wtAOC3QYZg4EGA==" saltValue="s3AhO+nI/DppUwaU7EBvtQ==" spinCount="100000" sheet="1" objects="1" scenarios="1"/>
  <dataConsolidate/>
  <mergeCells count="19">
    <mergeCell ref="B1:C1"/>
    <mergeCell ref="B3:C3"/>
    <mergeCell ref="B4:C4"/>
    <mergeCell ref="A5:E5"/>
    <mergeCell ref="A6:G6"/>
    <mergeCell ref="B8:C8"/>
    <mergeCell ref="B9:C9"/>
    <mergeCell ref="A23:G23"/>
    <mergeCell ref="B10:C10"/>
    <mergeCell ref="B11:C11"/>
    <mergeCell ref="B12:C12"/>
    <mergeCell ref="B13:C13"/>
    <mergeCell ref="A14:E14"/>
    <mergeCell ref="A15:E15"/>
    <mergeCell ref="A16:E16"/>
    <mergeCell ref="A17:E17"/>
    <mergeCell ref="A19:E19"/>
    <mergeCell ref="A20:E20"/>
    <mergeCell ref="A22:G22"/>
  </mergeCells>
  <dataValidations count="3">
    <dataValidation type="list" allowBlank="1" showInputMessage="1" showErrorMessage="1" sqref="D7" xr:uid="{00000000-0002-0000-0500-000000000000}">
      <formula1>"غیر حضوری (اینترنتی),حضوری"</formula1>
    </dataValidation>
    <dataValidation type="list" allowBlank="1" showInputMessage="1" showErrorMessage="1" sqref="E2" xr:uid="{00000000-0002-0000-0500-000001000000}">
      <formula1>"بلی, خیر"</formula1>
    </dataValidation>
    <dataValidation type="list" allowBlank="1" showInputMessage="1" showErrorMessage="1" sqref="E3:E4" xr:uid="{00000000-0002-0000-0500-000002000000}">
      <formula1>"بلی, خیر, -"</formula1>
    </dataValidation>
  </dataValidations>
  <hyperlinks>
    <hyperlink ref="B1:C1" r:id="rId1" display="دوره آموزشی مکانیک خاک رشته مهندسی عمران" xr:uid="{00000000-0004-0000-0500-000000000000}"/>
  </hyperlinks>
  <printOptions horizontalCentered="1"/>
  <pageMargins left="1.1865942028985508" right="0.87862318840579712" top="0.86" bottom="0.62" header="0.08" footer="0.16"/>
  <pageSetup paperSize="9" orientation="portrait" r:id="rId2"/>
  <headerFooter>
    <oddHeader>&amp;L&amp;G&amp;C&amp;"B Zar,Regular"دوره های آموزشی شرکت ایران محاسب (ماشین حساب)&amp;"B Zar,Bold"&amp;9www.IranCalculator.com&amp;R&amp;"B Titr,Regular"                  دوره آموزشی مکانیک خاک مهندسی عمران</oddHeader>
    <oddFooter>&amp;C&amp;"B Zar,Regular"صفحه &amp;P از &amp;N</oddFooter>
  </headerFooter>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3"/>
  <sheetViews>
    <sheetView showGridLines="0" showRowColHeaders="0" rightToLeft="1" showRuler="0" zoomScale="145" zoomScaleNormal="145" zoomScalePageLayoutView="145" workbookViewId="0">
      <selection activeCell="A20" sqref="A20:I20"/>
    </sheetView>
  </sheetViews>
  <sheetFormatPr defaultColWidth="11.5" defaultRowHeight="22.6" customHeight="1" x14ac:dyDescent="0.25"/>
  <cols>
    <col min="1" max="1" width="10.5" style="11" customWidth="1"/>
    <col min="2" max="2" width="3" style="10" customWidth="1"/>
    <col min="3" max="3" width="6.5" style="10" bestFit="1" customWidth="1"/>
    <col min="4" max="4" width="5" style="10" customWidth="1"/>
    <col min="5" max="5" width="11.5" style="11"/>
    <col min="6" max="6" width="2.5" style="10" customWidth="1"/>
    <col min="7" max="7" width="4" style="10" customWidth="1"/>
    <col min="8" max="8" width="4.5" style="10" bestFit="1" customWidth="1"/>
    <col min="9" max="9" width="11.5" style="11" customWidth="1"/>
    <col min="10" max="10" width="4.5" style="11" customWidth="1"/>
    <col min="11" max="16384" width="11.5" style="11"/>
  </cols>
  <sheetData>
    <row r="1" spans="1:12" ht="22.6" customHeight="1" x14ac:dyDescent="0.25">
      <c r="A1" s="8" t="s">
        <v>71</v>
      </c>
      <c r="B1" s="31">
        <v>10</v>
      </c>
      <c r="C1" s="32" t="s">
        <v>351</v>
      </c>
      <c r="D1" s="33">
        <v>1403</v>
      </c>
      <c r="E1" s="125" t="str">
        <f>IF(AND(B1=28,C1="فروردین",D1=1396),"*","")</f>
        <v/>
      </c>
      <c r="F1" s="126"/>
      <c r="G1" s="126"/>
      <c r="H1" s="126"/>
      <c r="I1" s="126"/>
    </row>
    <row r="2" spans="1:12" ht="9.6999999999999993" customHeight="1" x14ac:dyDescent="0.25">
      <c r="A2" s="117"/>
      <c r="B2" s="117"/>
      <c r="C2" s="117"/>
      <c r="D2" s="117"/>
      <c r="E2" s="117"/>
      <c r="F2" s="117"/>
      <c r="G2" s="117"/>
      <c r="H2" s="117"/>
      <c r="I2" s="117"/>
    </row>
    <row r="3" spans="1:12" ht="22.6" customHeight="1" x14ac:dyDescent="0.25">
      <c r="A3" s="8" t="s">
        <v>67</v>
      </c>
      <c r="B3" s="130"/>
      <c r="C3" s="131"/>
      <c r="D3" s="131"/>
      <c r="E3" s="132"/>
      <c r="F3" s="125" t="str">
        <f>IF(B3="","*","")</f>
        <v>*</v>
      </c>
      <c r="G3" s="126"/>
      <c r="H3" s="126"/>
      <c r="I3" s="126"/>
    </row>
    <row r="4" spans="1:12" ht="22.6" customHeight="1" x14ac:dyDescent="0.25">
      <c r="A4" s="8" t="s">
        <v>90</v>
      </c>
      <c r="B4" s="127"/>
      <c r="C4" s="128"/>
      <c r="D4" s="128"/>
      <c r="E4" s="129"/>
      <c r="F4" s="125" t="str">
        <f>IF(B4="","*","")</f>
        <v>*</v>
      </c>
      <c r="G4" s="126"/>
      <c r="H4" s="126"/>
      <c r="I4" s="126"/>
    </row>
    <row r="5" spans="1:12" ht="22.6" customHeight="1" x14ac:dyDescent="0.25">
      <c r="A5" s="8" t="s">
        <v>89</v>
      </c>
      <c r="B5" s="136"/>
      <c r="C5" s="137"/>
      <c r="D5" s="137"/>
      <c r="E5" s="138"/>
      <c r="F5" s="125" t="str">
        <f>IF(B5="","*","")</f>
        <v>*</v>
      </c>
      <c r="G5" s="126"/>
      <c r="H5" s="126"/>
      <c r="I5" s="126"/>
    </row>
    <row r="6" spans="1:12" ht="22.6" customHeight="1" x14ac:dyDescent="0.25">
      <c r="A6" s="8" t="s">
        <v>87</v>
      </c>
      <c r="B6" s="139"/>
      <c r="C6" s="140"/>
      <c r="D6" s="140"/>
      <c r="E6" s="140"/>
      <c r="F6" s="140"/>
      <c r="G6" s="140"/>
      <c r="H6" s="141"/>
      <c r="I6" s="34" t="str">
        <f>IF(B6="","*","")</f>
        <v>*</v>
      </c>
      <c r="J6" s="30"/>
      <c r="K6" s="30"/>
      <c r="L6" s="30"/>
    </row>
    <row r="7" spans="1:12" ht="22.6" customHeight="1" x14ac:dyDescent="0.25">
      <c r="A7" s="8" t="s">
        <v>68</v>
      </c>
      <c r="B7" s="133"/>
      <c r="C7" s="134"/>
      <c r="D7" s="134"/>
      <c r="E7" s="134"/>
      <c r="F7" s="134"/>
      <c r="G7" s="134"/>
      <c r="H7" s="134"/>
      <c r="I7" s="135"/>
      <c r="J7" s="34" t="str">
        <f>IF(B7="","*","")</f>
        <v>*</v>
      </c>
    </row>
    <row r="8" spans="1:12" ht="22.6" customHeight="1" x14ac:dyDescent="0.25">
      <c r="A8" s="56" t="s">
        <v>115</v>
      </c>
      <c r="B8" s="56"/>
      <c r="C8" s="56"/>
      <c r="D8" s="142" t="s">
        <v>249</v>
      </c>
      <c r="E8" s="143"/>
      <c r="F8" s="143"/>
      <c r="G8" s="143"/>
      <c r="H8" s="144"/>
      <c r="I8" s="34" t="str">
        <f>IF(A26="","",IF(D8="انتخاب کنید","*",""))</f>
        <v/>
      </c>
    </row>
    <row r="9" spans="1:12" ht="22.6" customHeight="1" x14ac:dyDescent="0.25">
      <c r="A9" s="56" t="s">
        <v>69</v>
      </c>
      <c r="B9" s="56"/>
      <c r="C9" s="56"/>
      <c r="D9" s="148"/>
      <c r="E9" s="149"/>
      <c r="F9" s="39" t="str">
        <f>IF(AND(D9="",برنامه!F193&lt;&gt;0),"*","")</f>
        <v/>
      </c>
      <c r="G9" s="150"/>
      <c r="H9" s="150"/>
      <c r="I9" s="150"/>
      <c r="J9" s="150"/>
    </row>
    <row r="10" spans="1:12" ht="22.6" customHeight="1" x14ac:dyDescent="0.25">
      <c r="A10" s="56" t="s">
        <v>105</v>
      </c>
      <c r="B10" s="56"/>
      <c r="C10" s="57"/>
      <c r="D10" s="127"/>
      <c r="E10" s="129"/>
      <c r="F10" s="40"/>
      <c r="G10" s="150"/>
      <c r="H10" s="150"/>
      <c r="I10" s="150"/>
      <c r="J10" s="150"/>
    </row>
    <row r="11" spans="1:12" ht="22.6" customHeight="1" x14ac:dyDescent="0.25">
      <c r="A11" s="153"/>
      <c r="B11" s="153"/>
      <c r="C11" s="7" t="s">
        <v>70</v>
      </c>
      <c r="D11" s="151"/>
      <c r="E11" s="152"/>
      <c r="F11" s="40"/>
      <c r="G11" s="150"/>
      <c r="H11" s="150"/>
      <c r="I11" s="150"/>
      <c r="J11" s="150"/>
    </row>
    <row r="12" spans="1:12" ht="22.6" customHeight="1" x14ac:dyDescent="0.25">
      <c r="A12" s="56" t="s">
        <v>106</v>
      </c>
      <c r="B12" s="56"/>
      <c r="C12" s="56"/>
      <c r="D12" s="123" t="s">
        <v>107</v>
      </c>
      <c r="E12" s="124"/>
      <c r="F12" s="39" t="str">
        <f>IF(D12="انتخاب کنید","*","")</f>
        <v/>
      </c>
      <c r="G12" s="150"/>
      <c r="H12" s="150"/>
      <c r="I12" s="150"/>
      <c r="J12" s="150"/>
    </row>
    <row r="13" spans="1:12" ht="22.6" customHeight="1" x14ac:dyDescent="0.25">
      <c r="A13" s="56" t="s">
        <v>72</v>
      </c>
      <c r="B13" s="56"/>
      <c r="C13" s="56"/>
      <c r="D13" s="123" t="s">
        <v>249</v>
      </c>
      <c r="E13" s="124"/>
      <c r="F13" s="39" t="str">
        <f>IF(D13="انتخاب کنید","*","")</f>
        <v>*</v>
      </c>
      <c r="G13" s="30"/>
      <c r="H13" s="118" t="str">
        <f>IF(AND(D8="ClassPad 400",OR(برنامه!A6&lt;&gt;"",برنامه!A15&lt;&gt;"",برنامه!A139&lt;&gt;"")),"متاسفانه فقط برنامه آنالیز تیر(کد CSA2) به دلیل تغییر سخت افزاری ورژن جدید کلاسپد در این ماشین حساب قابل اجرا نیست. در صورت نیاز پس از حذف این برنامه مجدد اقدام به برآورد هزینه فرمایید. سایر برنامه ها در تمامی ورژنهای ماشین حساب کلاسپد اجرا میگردند. ","")</f>
        <v/>
      </c>
      <c r="I13" s="118"/>
      <c r="J13" s="118"/>
    </row>
    <row r="14" spans="1:12" ht="22.6" customHeight="1" x14ac:dyDescent="0.25">
      <c r="A14" s="145" t="s">
        <v>235</v>
      </c>
      <c r="B14" s="145"/>
      <c r="C14" s="145"/>
      <c r="D14" s="146"/>
      <c r="E14" s="147"/>
      <c r="F14" s="39" t="str">
        <f>IF(D14="","*","")</f>
        <v>*</v>
      </c>
      <c r="G14" s="30"/>
      <c r="H14" s="118"/>
      <c r="I14" s="118"/>
      <c r="J14" s="118"/>
    </row>
    <row r="15" spans="1:12" ht="22.6" customHeight="1" x14ac:dyDescent="0.25">
      <c r="A15" s="56" t="s">
        <v>287</v>
      </c>
      <c r="B15" s="56"/>
      <c r="C15" s="56"/>
      <c r="D15" s="123" t="s">
        <v>249</v>
      </c>
      <c r="E15" s="124"/>
      <c r="F15" s="39" t="str">
        <f>IF(D15="انتخاب کنید","*","")</f>
        <v>*</v>
      </c>
      <c r="G15" s="30"/>
      <c r="H15" s="118"/>
      <c r="I15" s="118"/>
      <c r="J15" s="118"/>
    </row>
    <row r="16" spans="1:12" ht="11.25" customHeight="1" x14ac:dyDescent="0.25">
      <c r="A16" s="117"/>
      <c r="B16" s="117"/>
      <c r="C16" s="117"/>
      <c r="D16" s="117"/>
      <c r="E16" s="117"/>
      <c r="F16" s="117"/>
      <c r="G16" s="7"/>
      <c r="H16" s="118"/>
      <c r="I16" s="118"/>
      <c r="J16" s="118"/>
    </row>
    <row r="17" spans="1:10" ht="22.6" customHeight="1" x14ac:dyDescent="0.25">
      <c r="A17" s="56" t="s">
        <v>175</v>
      </c>
      <c r="B17" s="56"/>
      <c r="C17" s="56"/>
      <c r="D17" s="56"/>
      <c r="E17" s="35">
        <f>'مکانیک خاک'!D13+بارگذاری!D14+'نظام مهندسی'!D13+کلاسپد!D35+برنامه!F199</f>
        <v>0</v>
      </c>
      <c r="F17" s="117" t="s">
        <v>61</v>
      </c>
      <c r="G17" s="117"/>
      <c r="H17" s="118"/>
      <c r="I17" s="118"/>
      <c r="J17" s="118"/>
    </row>
    <row r="18" spans="1:10" ht="30.75" customHeight="1" x14ac:dyDescent="0.25">
      <c r="A18" s="122"/>
      <c r="B18" s="122"/>
      <c r="C18" s="122"/>
      <c r="D18" s="50"/>
      <c r="E18" s="119" t="str">
        <f>IF(AND(D12&lt;&gt;"انتخاب کنید",D12&lt;&gt;برنامه!E192)," مغایرت با نحوه دریافت محصول در برگه برنامه ها","")</f>
        <v/>
      </c>
      <c r="F18" s="119"/>
      <c r="G18" s="119"/>
      <c r="H18" s="119"/>
      <c r="I18" s="119"/>
      <c r="J18" s="119"/>
    </row>
    <row r="19" spans="1:10" ht="30.75" customHeight="1" x14ac:dyDescent="0.25">
      <c r="A19" s="116" t="str">
        <f>IF(OR(F9="*",B7="",B6="",B5="",B4="",B3="",AND(B1=28,C1="خرداد",D1=1393),F13="*",F12="*",I8="*",F14="*",F15="*"),"لطفا موارد ستاره دار را دقیقا تکمیل فرمایید. متاسفانه به پیشفاکتور ناقص ترتیب اثر داده نخواهد شد.","")</f>
        <v>لطفا موارد ستاره دار را دقیقا تکمیل فرمایید. متاسفانه به پیشفاکتور ناقص ترتیب اثر داده نخواهد شد.</v>
      </c>
      <c r="B19" s="116"/>
      <c r="C19" s="116"/>
      <c r="D19" s="116"/>
      <c r="E19" s="116"/>
      <c r="F19" s="116"/>
      <c r="G19" s="116"/>
      <c r="H19" s="116"/>
      <c r="I19" s="116"/>
      <c r="J19" s="116"/>
    </row>
    <row r="20" spans="1:10" ht="24.8" customHeight="1" x14ac:dyDescent="0.25">
      <c r="A20" s="121" t="str">
        <f>IF(AND(D12="غیر حضوری (اینترنتی)",E17&lt;1500000,E17&lt;&gt;0),"متاسفانه به مبالغ کمتر از یک و نیم میلیون تومان ترتیب اثر داده نخواهد شد.",IF(AND(A19="",E17&lt;&gt;0),"لطفا فایل پیشفاکتور تکمیل شده را به آدرس IranCalculator@gmail.com ارسال فرمایید.",""))</f>
        <v/>
      </c>
      <c r="B20" s="121"/>
      <c r="C20" s="121"/>
      <c r="D20" s="121"/>
      <c r="E20" s="121"/>
      <c r="F20" s="121"/>
      <c r="G20" s="121"/>
      <c r="H20" s="121"/>
      <c r="I20" s="121"/>
      <c r="J20" s="7"/>
    </row>
    <row r="21" spans="1:10" ht="22.6" customHeight="1" x14ac:dyDescent="0.25">
      <c r="A21" s="36"/>
      <c r="B21" s="36"/>
      <c r="C21" s="36"/>
      <c r="D21" s="120" t="s">
        <v>73</v>
      </c>
      <c r="E21" s="120"/>
      <c r="F21" s="120"/>
      <c r="G21" s="120"/>
      <c r="H21" s="36"/>
      <c r="I21" s="36"/>
      <c r="J21" s="7"/>
    </row>
    <row r="22" spans="1:10" ht="22.6" customHeight="1" x14ac:dyDescent="0.25">
      <c r="A22" s="110"/>
      <c r="B22" s="111"/>
      <c r="C22" s="111"/>
      <c r="D22" s="111"/>
      <c r="E22" s="111"/>
      <c r="F22" s="111"/>
      <c r="G22" s="111"/>
      <c r="H22" s="111"/>
      <c r="I22" s="111"/>
      <c r="J22" s="112"/>
    </row>
    <row r="23" spans="1:10" ht="22.6" customHeight="1" x14ac:dyDescent="0.25">
      <c r="A23" s="113"/>
      <c r="B23" s="114"/>
      <c r="C23" s="114"/>
      <c r="D23" s="114"/>
      <c r="E23" s="114"/>
      <c r="F23" s="114"/>
      <c r="G23" s="114"/>
      <c r="H23" s="114"/>
      <c r="I23" s="114"/>
      <c r="J23" s="115"/>
    </row>
    <row r="24" spans="1:10" ht="30.75" customHeight="1" x14ac:dyDescent="0.25"/>
    <row r="25" spans="1:10" customFormat="1" ht="32.950000000000003" customHeight="1" x14ac:dyDescent="0.25">
      <c r="A25" s="58" t="s">
        <v>281</v>
      </c>
      <c r="B25" s="58"/>
      <c r="C25" s="58"/>
      <c r="D25" s="58"/>
      <c r="E25" s="58"/>
      <c r="F25" s="58"/>
      <c r="G25" s="58"/>
      <c r="H25" s="58"/>
      <c r="I25" s="58"/>
      <c r="J25" s="58"/>
    </row>
    <row r="26" spans="1:10" s="7" customFormat="1" ht="22.6" customHeight="1" x14ac:dyDescent="0.25">
      <c r="A26" s="109" t="str">
        <f>IF(برنامه!F193=0,"",CONCATENATE("تعداد ",برنامه!F193," برنامه عمرانی خریداری شده به مبلغ ",برنامه!F199," تومان"))</f>
        <v/>
      </c>
      <c r="B26" s="109"/>
      <c r="C26" s="109"/>
      <c r="D26" s="109"/>
      <c r="E26" s="109"/>
      <c r="F26" s="109"/>
      <c r="G26" s="109"/>
      <c r="H26" s="109"/>
      <c r="I26" s="109"/>
      <c r="J26" s="109"/>
    </row>
    <row r="27" spans="1:10" s="7" customFormat="1" ht="22.6" customHeight="1" x14ac:dyDescent="0.25">
      <c r="A27" s="109" t="str">
        <f>IF(کلاسپد!D30=0,"",CONCATENATE("تعداد ",کلاسپد!D30," جلسه از دوره آموزشی کار با ماشین حساب کلاسپد خریداری شده به مبلغ ",کلاسپد!D35," تومان"))</f>
        <v/>
      </c>
      <c r="B27" s="109"/>
      <c r="C27" s="109"/>
      <c r="D27" s="109"/>
      <c r="E27" s="109"/>
      <c r="F27" s="109"/>
      <c r="G27" s="109"/>
      <c r="H27" s="109"/>
      <c r="I27" s="109"/>
      <c r="J27" s="109"/>
    </row>
    <row r="28" spans="1:10" s="7" customFormat="1" ht="22.6" customHeight="1" x14ac:dyDescent="0.25">
      <c r="A28" s="109" t="str">
        <f>IF('نظام مهندسی'!D8=0,"",CONCATENATE("تعداد ",'نظام مهندسی'!D8," جلسه از دوره آموزشی آزمون نظام مهندسی خریداری شده به مبلغ ",'نظام مهندسی'!D13," تومان"))</f>
        <v/>
      </c>
      <c r="B28" s="109"/>
      <c r="C28" s="109"/>
      <c r="D28" s="109"/>
      <c r="E28" s="109"/>
      <c r="F28" s="109"/>
      <c r="G28" s="109"/>
      <c r="H28" s="109"/>
      <c r="I28" s="109"/>
      <c r="J28" s="109"/>
    </row>
    <row r="29" spans="1:10" s="7" customFormat="1" ht="22.6" customHeight="1" x14ac:dyDescent="0.25">
      <c r="A29" s="109" t="str">
        <f>IF(بارگذاری!D9=0,"",CONCATENATE("تعداد ",بارگذاری!D9," جلسه از دوره آموزشی بارگذاری ساختمان خریداری شده به مبلغ ",بارگذاری!D14," تومان"))</f>
        <v/>
      </c>
      <c r="B29" s="109"/>
      <c r="C29" s="109"/>
      <c r="D29" s="109"/>
      <c r="E29" s="109"/>
      <c r="F29" s="109"/>
      <c r="G29" s="109"/>
      <c r="H29" s="109"/>
      <c r="I29" s="109"/>
      <c r="J29" s="109"/>
    </row>
    <row r="30" spans="1:10" s="7" customFormat="1" ht="22.6" customHeight="1" x14ac:dyDescent="0.25">
      <c r="A30" s="109" t="str">
        <f>IF('مکانیک خاک'!D8=0,"",CONCATENATE("تعداد ",'مکانیک خاک'!D8," جلسه از دوره آموزشی مکانیک خاک خریداری شده به مبلغ ",'مکانیک خاک'!D13," تومان"))</f>
        <v/>
      </c>
      <c r="B30" s="109"/>
      <c r="C30" s="109"/>
      <c r="D30" s="109"/>
      <c r="E30" s="109"/>
      <c r="F30" s="109"/>
      <c r="G30" s="109"/>
      <c r="H30" s="109"/>
      <c r="I30" s="109"/>
      <c r="J30" s="109"/>
    </row>
    <row r="31" spans="1:10" s="7" customFormat="1" ht="22.6" customHeight="1" x14ac:dyDescent="0.25">
      <c r="B31" s="5"/>
      <c r="C31" s="5"/>
      <c r="D31" s="5"/>
      <c r="F31" s="5"/>
      <c r="G31" s="5"/>
      <c r="H31" s="5"/>
    </row>
    <row r="32" spans="1:10" s="7" customFormat="1" ht="22.6" customHeight="1" x14ac:dyDescent="0.25">
      <c r="B32" s="5"/>
      <c r="C32" s="5"/>
      <c r="D32" s="5"/>
      <c r="F32" s="5"/>
      <c r="G32" s="5"/>
      <c r="H32" s="5"/>
    </row>
    <row r="33" spans="2:8" s="7" customFormat="1" ht="22.6" customHeight="1" x14ac:dyDescent="0.25">
      <c r="B33" s="5"/>
      <c r="C33" s="5"/>
      <c r="D33" s="5"/>
      <c r="F33" s="5"/>
      <c r="G33" s="5"/>
      <c r="H33" s="5"/>
    </row>
    <row r="34" spans="2:8" s="7" customFormat="1" ht="22.6" customHeight="1" x14ac:dyDescent="0.25">
      <c r="B34" s="5"/>
      <c r="C34" s="5"/>
      <c r="D34" s="5"/>
      <c r="F34" s="5"/>
      <c r="G34" s="5"/>
      <c r="H34" s="5"/>
    </row>
    <row r="35" spans="2:8" s="7" customFormat="1" ht="22.6" customHeight="1" x14ac:dyDescent="0.25">
      <c r="B35" s="5"/>
      <c r="C35" s="5"/>
      <c r="D35" s="5"/>
      <c r="F35" s="5"/>
      <c r="G35" s="5"/>
      <c r="H35" s="5"/>
    </row>
    <row r="36" spans="2:8" s="7" customFormat="1" ht="22.6" customHeight="1" x14ac:dyDescent="0.25">
      <c r="B36" s="5"/>
      <c r="C36" s="5"/>
      <c r="D36" s="5"/>
      <c r="F36" s="5"/>
      <c r="G36" s="5"/>
      <c r="H36" s="5"/>
    </row>
    <row r="37" spans="2:8" s="7" customFormat="1" ht="22.6" customHeight="1" x14ac:dyDescent="0.25">
      <c r="B37" s="5"/>
      <c r="C37" s="5"/>
      <c r="D37" s="5"/>
      <c r="F37" s="5"/>
      <c r="G37" s="5"/>
      <c r="H37" s="5"/>
    </row>
    <row r="38" spans="2:8" s="7" customFormat="1" ht="22.6" customHeight="1" x14ac:dyDescent="0.25">
      <c r="B38" s="5"/>
      <c r="C38" s="5"/>
      <c r="D38" s="5"/>
      <c r="F38" s="5"/>
      <c r="G38" s="5"/>
      <c r="H38" s="5"/>
    </row>
    <row r="39" spans="2:8" s="7" customFormat="1" ht="22.6" customHeight="1" x14ac:dyDescent="0.25">
      <c r="B39" s="5"/>
      <c r="C39" s="5"/>
      <c r="D39" s="5"/>
      <c r="F39" s="5"/>
      <c r="G39" s="5"/>
      <c r="H39" s="5"/>
    </row>
    <row r="40" spans="2:8" s="7" customFormat="1" ht="22.6" customHeight="1" x14ac:dyDescent="0.25">
      <c r="B40" s="5"/>
      <c r="C40" s="5"/>
      <c r="D40" s="5"/>
      <c r="F40" s="5"/>
      <c r="G40" s="5"/>
      <c r="H40" s="5"/>
    </row>
    <row r="41" spans="2:8" s="7" customFormat="1" ht="22.6" customHeight="1" x14ac:dyDescent="0.25">
      <c r="B41" s="5"/>
      <c r="C41" s="5"/>
      <c r="D41" s="5"/>
      <c r="F41" s="5"/>
      <c r="G41" s="5"/>
      <c r="H41" s="5"/>
    </row>
    <row r="42" spans="2:8" s="7" customFormat="1" ht="22.6" customHeight="1" x14ac:dyDescent="0.25">
      <c r="B42" s="5"/>
      <c r="C42" s="5"/>
      <c r="D42" s="5"/>
      <c r="F42" s="5"/>
      <c r="G42" s="5"/>
      <c r="H42" s="5"/>
    </row>
    <row r="43" spans="2:8" s="7" customFormat="1" ht="22.6" customHeight="1" x14ac:dyDescent="0.25">
      <c r="B43" s="5"/>
      <c r="C43" s="5"/>
      <c r="D43" s="5"/>
      <c r="F43" s="5"/>
      <c r="G43" s="5"/>
      <c r="H43" s="5"/>
    </row>
    <row r="44" spans="2:8" s="7" customFormat="1" ht="22.6" customHeight="1" x14ac:dyDescent="0.25">
      <c r="B44" s="5"/>
      <c r="C44" s="5"/>
      <c r="D44" s="5"/>
      <c r="F44" s="5"/>
      <c r="G44" s="5"/>
      <c r="H44" s="5"/>
    </row>
    <row r="45" spans="2:8" s="7" customFormat="1" ht="22.6" customHeight="1" x14ac:dyDescent="0.25">
      <c r="B45" s="5"/>
      <c r="C45" s="5"/>
      <c r="D45" s="5"/>
      <c r="F45" s="5"/>
      <c r="G45" s="5"/>
      <c r="H45" s="5"/>
    </row>
    <row r="46" spans="2:8" s="7" customFormat="1" ht="22.6" customHeight="1" x14ac:dyDescent="0.25">
      <c r="B46" s="5"/>
      <c r="C46" s="5"/>
      <c r="D46" s="5"/>
      <c r="F46" s="5"/>
      <c r="G46" s="5"/>
      <c r="H46" s="5"/>
    </row>
    <row r="47" spans="2:8" s="7" customFormat="1" ht="22.6" customHeight="1" x14ac:dyDescent="0.25">
      <c r="B47" s="5"/>
      <c r="C47" s="5"/>
      <c r="D47" s="5"/>
      <c r="F47" s="5"/>
      <c r="G47" s="5"/>
      <c r="H47" s="5"/>
    </row>
    <row r="48" spans="2:8" s="7" customFormat="1" ht="22.6" customHeight="1" x14ac:dyDescent="0.25">
      <c r="B48" s="5"/>
      <c r="C48" s="5"/>
      <c r="D48" s="5"/>
      <c r="F48" s="5"/>
      <c r="G48" s="5"/>
      <c r="H48" s="5"/>
    </row>
    <row r="49" spans="2:8" s="7" customFormat="1" ht="22.6" customHeight="1" x14ac:dyDescent="0.25">
      <c r="B49" s="5"/>
      <c r="C49" s="5"/>
      <c r="D49" s="5"/>
      <c r="F49" s="5"/>
      <c r="G49" s="5"/>
      <c r="H49" s="5"/>
    </row>
    <row r="50" spans="2:8" s="7" customFormat="1" ht="22.6" customHeight="1" x14ac:dyDescent="0.25">
      <c r="B50" s="5"/>
      <c r="C50" s="5"/>
      <c r="D50" s="5"/>
      <c r="F50" s="5"/>
      <c r="G50" s="5"/>
      <c r="H50" s="5"/>
    </row>
    <row r="51" spans="2:8" s="7" customFormat="1" ht="22.6" customHeight="1" x14ac:dyDescent="0.25">
      <c r="B51" s="5"/>
      <c r="C51" s="5"/>
      <c r="D51" s="5"/>
      <c r="F51" s="5"/>
      <c r="G51" s="5"/>
      <c r="H51" s="5"/>
    </row>
    <row r="52" spans="2:8" s="7" customFormat="1" ht="22.6" customHeight="1" x14ac:dyDescent="0.25">
      <c r="B52" s="5"/>
      <c r="C52" s="5"/>
      <c r="D52" s="5"/>
      <c r="F52" s="5"/>
      <c r="G52" s="5"/>
      <c r="H52" s="5"/>
    </row>
    <row r="53" spans="2:8" s="7" customFormat="1" ht="22.6" customHeight="1" x14ac:dyDescent="0.25">
      <c r="B53" s="5"/>
      <c r="C53" s="5"/>
      <c r="D53" s="5"/>
      <c r="F53" s="5"/>
      <c r="G53" s="5"/>
      <c r="H53" s="5"/>
    </row>
    <row r="54" spans="2:8" s="7" customFormat="1" ht="22.6" customHeight="1" x14ac:dyDescent="0.25">
      <c r="B54" s="5"/>
      <c r="C54" s="5"/>
      <c r="D54" s="5"/>
      <c r="F54" s="5"/>
      <c r="G54" s="5"/>
      <c r="H54" s="5"/>
    </row>
    <row r="55" spans="2:8" s="7" customFormat="1" ht="22.6" customHeight="1" x14ac:dyDescent="0.25">
      <c r="B55" s="5"/>
      <c r="C55" s="5"/>
      <c r="D55" s="5"/>
      <c r="F55" s="5"/>
      <c r="G55" s="5"/>
      <c r="H55" s="5"/>
    </row>
    <row r="56" spans="2:8" s="7" customFormat="1" ht="22.6" customHeight="1" x14ac:dyDescent="0.25">
      <c r="B56" s="5"/>
      <c r="C56" s="5"/>
      <c r="D56" s="5"/>
      <c r="F56" s="5"/>
      <c r="G56" s="5"/>
      <c r="H56" s="5"/>
    </row>
    <row r="57" spans="2:8" s="7" customFormat="1" ht="22.6" customHeight="1" x14ac:dyDescent="0.25">
      <c r="B57" s="5"/>
      <c r="C57" s="5"/>
      <c r="D57" s="5"/>
      <c r="F57" s="5"/>
      <c r="G57" s="5"/>
      <c r="H57" s="5"/>
    </row>
    <row r="58" spans="2:8" s="7" customFormat="1" ht="22.6" customHeight="1" x14ac:dyDescent="0.25">
      <c r="B58" s="5"/>
      <c r="C58" s="5"/>
      <c r="D58" s="5"/>
      <c r="F58" s="5"/>
      <c r="G58" s="5"/>
      <c r="H58" s="5"/>
    </row>
    <row r="59" spans="2:8" s="7" customFormat="1" ht="22.6" customHeight="1" x14ac:dyDescent="0.25">
      <c r="B59" s="5"/>
      <c r="C59" s="5"/>
      <c r="D59" s="5"/>
      <c r="F59" s="5"/>
      <c r="G59" s="5"/>
      <c r="H59" s="5"/>
    </row>
    <row r="60" spans="2:8" s="7" customFormat="1" ht="22.6" customHeight="1" x14ac:dyDescent="0.25">
      <c r="B60" s="5"/>
      <c r="C60" s="5"/>
      <c r="D60" s="5"/>
      <c r="F60" s="5"/>
      <c r="G60" s="5"/>
      <c r="H60" s="5"/>
    </row>
    <row r="61" spans="2:8" s="7" customFormat="1" ht="22.6" customHeight="1" x14ac:dyDescent="0.25">
      <c r="B61" s="5"/>
      <c r="C61" s="5"/>
      <c r="D61" s="5"/>
      <c r="F61" s="5"/>
      <c r="G61" s="5"/>
      <c r="H61" s="5"/>
    </row>
    <row r="62" spans="2:8" s="7" customFormat="1" ht="22.6" customHeight="1" x14ac:dyDescent="0.25">
      <c r="B62" s="5"/>
      <c r="C62" s="5"/>
      <c r="D62" s="5"/>
      <c r="F62" s="5"/>
      <c r="G62" s="5"/>
      <c r="H62" s="5"/>
    </row>
    <row r="63" spans="2:8" s="7" customFormat="1" ht="22.6" customHeight="1" x14ac:dyDescent="0.25">
      <c r="B63" s="5"/>
      <c r="C63" s="5"/>
      <c r="D63" s="5"/>
      <c r="F63" s="5"/>
      <c r="G63" s="5"/>
      <c r="H63" s="5"/>
    </row>
    <row r="64" spans="2:8" s="7" customFormat="1" ht="22.6" customHeight="1" x14ac:dyDescent="0.25">
      <c r="B64" s="5"/>
      <c r="C64" s="5"/>
      <c r="D64" s="5"/>
      <c r="F64" s="5"/>
      <c r="G64" s="5"/>
      <c r="H64" s="5"/>
    </row>
    <row r="65" spans="2:8" s="7" customFormat="1" ht="22.6" customHeight="1" x14ac:dyDescent="0.25">
      <c r="B65" s="5"/>
      <c r="C65" s="5"/>
      <c r="D65" s="5"/>
      <c r="F65" s="5"/>
      <c r="G65" s="5"/>
      <c r="H65" s="5"/>
    </row>
    <row r="66" spans="2:8" s="7" customFormat="1" ht="22.6" customHeight="1" x14ac:dyDescent="0.25">
      <c r="B66" s="5"/>
      <c r="C66" s="5"/>
      <c r="D66" s="5"/>
      <c r="F66" s="5"/>
      <c r="G66" s="5"/>
      <c r="H66" s="5"/>
    </row>
    <row r="67" spans="2:8" s="7" customFormat="1" ht="22.6" customHeight="1" x14ac:dyDescent="0.25">
      <c r="B67" s="5"/>
      <c r="C67" s="5"/>
      <c r="D67" s="5"/>
      <c r="F67" s="5"/>
      <c r="G67" s="5"/>
      <c r="H67" s="5"/>
    </row>
    <row r="68" spans="2:8" s="7" customFormat="1" ht="22.6" customHeight="1" x14ac:dyDescent="0.25">
      <c r="B68" s="5"/>
      <c r="C68" s="5"/>
      <c r="D68" s="5"/>
      <c r="F68" s="5"/>
      <c r="G68" s="5"/>
      <c r="H68" s="5"/>
    </row>
    <row r="69" spans="2:8" s="7" customFormat="1" ht="22.6" customHeight="1" x14ac:dyDescent="0.25">
      <c r="B69" s="5"/>
      <c r="C69" s="5"/>
      <c r="D69" s="5"/>
      <c r="F69" s="5"/>
      <c r="G69" s="5"/>
      <c r="H69" s="5"/>
    </row>
    <row r="70" spans="2:8" s="7" customFormat="1" ht="22.6" customHeight="1" x14ac:dyDescent="0.25">
      <c r="B70" s="5"/>
      <c r="C70" s="5"/>
      <c r="D70" s="5"/>
      <c r="F70" s="5"/>
      <c r="G70" s="5"/>
      <c r="H70" s="5"/>
    </row>
    <row r="71" spans="2:8" s="7" customFormat="1" ht="22.6" customHeight="1" x14ac:dyDescent="0.25">
      <c r="B71" s="5"/>
      <c r="C71" s="5"/>
      <c r="D71" s="5"/>
      <c r="F71" s="5"/>
      <c r="G71" s="5"/>
      <c r="H71" s="5"/>
    </row>
    <row r="72" spans="2:8" s="7" customFormat="1" ht="22.6" customHeight="1" x14ac:dyDescent="0.25">
      <c r="B72" s="5"/>
      <c r="C72" s="5"/>
      <c r="D72" s="5"/>
      <c r="F72" s="5"/>
      <c r="G72" s="5"/>
      <c r="H72" s="5"/>
    </row>
    <row r="73" spans="2:8" s="7" customFormat="1" ht="22.6" customHeight="1" x14ac:dyDescent="0.25">
      <c r="B73" s="5"/>
      <c r="C73" s="5"/>
      <c r="D73" s="5"/>
      <c r="F73" s="5"/>
      <c r="G73" s="5"/>
      <c r="H73" s="5"/>
    </row>
    <row r="74" spans="2:8" s="7" customFormat="1" ht="22.6" customHeight="1" x14ac:dyDescent="0.25">
      <c r="B74" s="5"/>
      <c r="C74" s="5"/>
      <c r="D74" s="5"/>
      <c r="F74" s="5"/>
      <c r="G74" s="5"/>
      <c r="H74" s="5"/>
    </row>
    <row r="75" spans="2:8" s="7" customFormat="1" ht="22.6" customHeight="1" x14ac:dyDescent="0.25">
      <c r="B75" s="5"/>
      <c r="C75" s="5"/>
      <c r="D75" s="5"/>
      <c r="F75" s="5"/>
      <c r="G75" s="5"/>
      <c r="H75" s="5"/>
    </row>
    <row r="76" spans="2:8" s="7" customFormat="1" ht="22.6" customHeight="1" x14ac:dyDescent="0.25">
      <c r="B76" s="5"/>
      <c r="C76" s="5"/>
      <c r="D76" s="5"/>
      <c r="F76" s="5"/>
      <c r="G76" s="5"/>
      <c r="H76" s="5"/>
    </row>
    <row r="77" spans="2:8" s="7" customFormat="1" ht="22.6" customHeight="1" x14ac:dyDescent="0.25">
      <c r="B77" s="5"/>
      <c r="C77" s="5"/>
      <c r="D77" s="5"/>
      <c r="F77" s="5"/>
      <c r="G77" s="5"/>
      <c r="H77" s="5"/>
    </row>
    <row r="78" spans="2:8" s="7" customFormat="1" ht="22.6" customHeight="1" x14ac:dyDescent="0.25">
      <c r="B78" s="5"/>
      <c r="C78" s="5"/>
      <c r="D78" s="5"/>
      <c r="F78" s="5"/>
      <c r="G78" s="5"/>
      <c r="H78" s="5"/>
    </row>
    <row r="79" spans="2:8" s="7" customFormat="1" ht="22.6" customHeight="1" x14ac:dyDescent="0.25">
      <c r="B79" s="5"/>
      <c r="C79" s="5"/>
      <c r="D79" s="5"/>
      <c r="F79" s="5"/>
      <c r="G79" s="5"/>
      <c r="H79" s="5"/>
    </row>
    <row r="80" spans="2:8" s="7" customFormat="1" ht="22.6" customHeight="1" x14ac:dyDescent="0.25">
      <c r="B80" s="5"/>
      <c r="C80" s="5"/>
      <c r="D80" s="5"/>
      <c r="F80" s="5"/>
      <c r="G80" s="5"/>
      <c r="H80" s="5"/>
    </row>
    <row r="81" spans="2:8" s="7" customFormat="1" ht="22.6" customHeight="1" x14ac:dyDescent="0.25">
      <c r="B81" s="5"/>
      <c r="C81" s="5"/>
      <c r="D81" s="5"/>
      <c r="F81" s="5"/>
      <c r="G81" s="5"/>
      <c r="H81" s="5"/>
    </row>
    <row r="82" spans="2:8" s="7" customFormat="1" ht="22.6" customHeight="1" x14ac:dyDescent="0.25">
      <c r="B82" s="5"/>
      <c r="C82" s="5"/>
      <c r="D82" s="5"/>
      <c r="F82" s="5"/>
      <c r="G82" s="5"/>
      <c r="H82" s="5"/>
    </row>
    <row r="83" spans="2:8" s="7" customFormat="1" ht="22.6" customHeight="1" x14ac:dyDescent="0.25">
      <c r="B83" s="5"/>
      <c r="C83" s="5"/>
      <c r="D83" s="5"/>
      <c r="F83" s="5"/>
      <c r="G83" s="5"/>
      <c r="H83" s="5"/>
    </row>
  </sheetData>
  <sheetProtection algorithmName="SHA-512" hashValue="WDhSEsbMrp9rMWcdKTVlc5h9fGUYrNXyk1yIwdTd/s4ZaKnxe6Qvx1V3BGgxt79EaU964+e/KD/bjMfgAFCc/A==" saltValue="AAP4fE+0kfDOdQKNjq88Bg==" spinCount="100000" sheet="1" objects="1" scenarios="1"/>
  <mergeCells count="43">
    <mergeCell ref="A29:J29"/>
    <mergeCell ref="A30:J30"/>
    <mergeCell ref="D10:E10"/>
    <mergeCell ref="A8:C8"/>
    <mergeCell ref="B6:H6"/>
    <mergeCell ref="D8:H8"/>
    <mergeCell ref="A14:C14"/>
    <mergeCell ref="D14:E14"/>
    <mergeCell ref="D9:E9"/>
    <mergeCell ref="A9:C9"/>
    <mergeCell ref="A10:C10"/>
    <mergeCell ref="G9:J12"/>
    <mergeCell ref="D11:E11"/>
    <mergeCell ref="A13:C13"/>
    <mergeCell ref="D13:E13"/>
    <mergeCell ref="A11:B11"/>
    <mergeCell ref="A12:C12"/>
    <mergeCell ref="D12:E12"/>
    <mergeCell ref="E1:I1"/>
    <mergeCell ref="A2:I2"/>
    <mergeCell ref="B4:E4"/>
    <mergeCell ref="B3:E3"/>
    <mergeCell ref="B7:I7"/>
    <mergeCell ref="F3:I3"/>
    <mergeCell ref="F4:I4"/>
    <mergeCell ref="F5:I5"/>
    <mergeCell ref="B5:E5"/>
    <mergeCell ref="A19:J19"/>
    <mergeCell ref="A16:F16"/>
    <mergeCell ref="H13:J17"/>
    <mergeCell ref="E18:J18"/>
    <mergeCell ref="D21:G21"/>
    <mergeCell ref="A20:I20"/>
    <mergeCell ref="A17:D17"/>
    <mergeCell ref="F17:G17"/>
    <mergeCell ref="A18:C18"/>
    <mergeCell ref="A15:C15"/>
    <mergeCell ref="D15:E15"/>
    <mergeCell ref="A26:J26"/>
    <mergeCell ref="A27:J27"/>
    <mergeCell ref="A28:J28"/>
    <mergeCell ref="A25:J25"/>
    <mergeCell ref="A22:J23"/>
  </mergeCells>
  <conditionalFormatting sqref="A19:J19">
    <cfRule type="expression" dxfId="24" priority="1">
      <formula>$A$19="لطفا موارد ستاره دار را دقیقا تکمیل فرمایید. متاسفانه به پیشفاکتور ناقص ترتیب اثر داده نخواهد شد."</formula>
    </cfRule>
  </conditionalFormatting>
  <conditionalFormatting sqref="B1:D1">
    <cfRule type="expression" dxfId="23" priority="28">
      <formula>AND($B$1=15,$C$1="خرداد",$D$1=1398)</formula>
    </cfRule>
  </conditionalFormatting>
  <conditionalFormatting sqref="B3:E3">
    <cfRule type="expression" dxfId="22" priority="29">
      <formula>$B$3=""</formula>
    </cfRule>
  </conditionalFormatting>
  <conditionalFormatting sqref="B4:E4">
    <cfRule type="expression" dxfId="21" priority="25">
      <formula>$B$4=""</formula>
    </cfRule>
  </conditionalFormatting>
  <conditionalFormatting sqref="B5:E5">
    <cfRule type="expression" dxfId="20" priority="24">
      <formula>$B$5=""</formula>
    </cfRule>
  </conditionalFormatting>
  <conditionalFormatting sqref="B6:H6">
    <cfRule type="expression" dxfId="19" priority="23">
      <formula>$B$6=""</formula>
    </cfRule>
  </conditionalFormatting>
  <conditionalFormatting sqref="B7:I7">
    <cfRule type="expression" dxfId="18" priority="22">
      <formula>$B$7=""</formula>
    </cfRule>
  </conditionalFormatting>
  <conditionalFormatting sqref="D9:E9">
    <cfRule type="expression" dxfId="17" priority="20">
      <formula>$F$9="*"</formula>
    </cfRule>
  </conditionalFormatting>
  <conditionalFormatting sqref="D12:E12">
    <cfRule type="expression" dxfId="16" priority="11">
      <formula>$D$12="مراجعه حضوری"</formula>
    </cfRule>
    <cfRule type="expression" dxfId="15" priority="12">
      <formula>$D$12="غیر حضوری (اینترنتی)"</formula>
    </cfRule>
    <cfRule type="expression" dxfId="14" priority="19">
      <formula>$D$12="انتخاب کنید"</formula>
    </cfRule>
  </conditionalFormatting>
  <conditionalFormatting sqref="D13:E13">
    <cfRule type="expression" dxfId="13" priority="18">
      <formula>$D$13="انتخاب کنید"</formula>
    </cfRule>
  </conditionalFormatting>
  <conditionalFormatting sqref="D14:E14">
    <cfRule type="expression" dxfId="12" priority="15">
      <formula>$D$14=""</formula>
    </cfRule>
  </conditionalFormatting>
  <conditionalFormatting sqref="D15:E15">
    <cfRule type="expression" dxfId="11" priority="3">
      <formula>$D$15="خیر"</formula>
    </cfRule>
    <cfRule type="expression" dxfId="10" priority="4">
      <formula>$D$15="بلی"</formula>
    </cfRule>
    <cfRule type="expression" dxfId="9" priority="5">
      <formula>$D$15="انتخاب کنید"</formula>
    </cfRule>
  </conditionalFormatting>
  <conditionalFormatting sqref="D8:H8">
    <cfRule type="expression" dxfId="8" priority="2">
      <formula>$A$26=""</formula>
    </cfRule>
    <cfRule type="expression" dxfId="7" priority="13">
      <formula>OR($D$8="ClassPad 330 (ver 3.0x)",$D$8="ClassPad 330 plus (ver 3.1x)")</formula>
    </cfRule>
    <cfRule type="expression" dxfId="6" priority="14">
      <formula>OR($D$8="ClassPad 300 (ver 1.x)",$D$8="ClassPad 300 plus (ver 2.x)")</formula>
    </cfRule>
    <cfRule type="expression" dxfId="5" priority="17">
      <formula>$D$8="ClassPad 400"</formula>
    </cfRule>
    <cfRule type="expression" dxfId="4" priority="21">
      <formula>$D$8="انتخاب کنید"</formula>
    </cfRule>
  </conditionalFormatting>
  <conditionalFormatting sqref="H15">
    <cfRule type="expression" dxfId="3" priority="6">
      <formula>OR($D$8="ClassPad 330 (ver 3.0x)",$D$8="ClassPad 330 plus (ver 3.1x)")</formula>
    </cfRule>
    <cfRule type="expression" dxfId="2" priority="7">
      <formula>OR($D$8="ClassPad 300 (ver 1.x)",$D$8="ClassPad 300 plus (ver 2.x)")</formula>
    </cfRule>
    <cfRule type="expression" dxfId="1" priority="8">
      <formula>$D$8="ClassPad 400"</formula>
    </cfRule>
    <cfRule type="expression" dxfId="0" priority="9">
      <formula>$D$8="انتخاب کنید"</formula>
    </cfRule>
  </conditionalFormatting>
  <dataValidations count="7">
    <dataValidation type="list" allowBlank="1" showInputMessage="1" showErrorMessage="1" sqref="D13:E13" xr:uid="{00000000-0002-0000-0600-000000000000}">
      <formula1>"انتخاب کنید,اینترنت بانک,خودپرداز"</formula1>
    </dataValidation>
    <dataValidation type="list" allowBlank="1" showInputMessage="1" showErrorMessage="1" sqref="D12:E12" xr:uid="{00000000-0002-0000-0600-000001000000}">
      <formula1>"انتخاب کنید,غیر حضوری (اینترنتی),مراجعه حضوری"</formula1>
    </dataValidation>
    <dataValidation type="list" allowBlank="1" showInputMessage="1" showErrorMessage="1" sqref="B1" xr:uid="{00000000-0002-0000-0600-000002000000}">
      <formula1>"1,2,3,4,5,6,7,8,9,10,11,12,13,14,15,16,17,18,19,20,21,22,23,24,25,26,27,28,29,30,31"</formula1>
    </dataValidation>
    <dataValidation type="list" allowBlank="1" showInputMessage="1" showErrorMessage="1" sqref="C1" xr:uid="{00000000-0002-0000-0600-000003000000}">
      <formula1>"فروردین,اردیبهشت,خرداد,تیر,مرداد,شهریور,مهر,آبان,آذر,دی,بهمن,اسفند"</formula1>
    </dataValidation>
    <dataValidation type="list" allowBlank="1" showInputMessage="1" showErrorMessage="1" sqref="D1" xr:uid="{00000000-0002-0000-0600-000004000000}">
      <formula1>"1401,1402,1403,1404,1405"</formula1>
    </dataValidation>
    <dataValidation type="list" allowBlank="1" showInputMessage="1" showErrorMessage="1" sqref="D8:H8 H15" xr:uid="{00000000-0002-0000-0600-000005000000}">
      <formula1>"انتخاب کنید,ClassPad 300 (Ver 1.x),ClassPad 300 Plus (Ver 2.x),ClassPad 330 (Ver 3.0x),ClassPad 330 Plus (Ver 3.1x),ClassPad 400"</formula1>
    </dataValidation>
    <dataValidation type="list" allowBlank="1" showInputMessage="1" showErrorMessage="1" sqref="D15:E15" xr:uid="{00000000-0002-0000-0600-000006000000}">
      <formula1>"انتخاب کنید,خیر,بلی"</formula1>
    </dataValidation>
  </dataValidations>
  <pageMargins left="0.22058823529411764" right="0.37990196078431371" top="0.99637681159420288" bottom="0.6891025641025641" header="0.3" footer="0.3"/>
  <pageSetup paperSize="11" orientation="portrait" r:id="rId1"/>
  <headerFooter>
    <oddHeader>&amp;L&amp;G&amp;C&amp;"B Zar,Regular"&amp;8مشخصات خریدارشرکت ایران ماشین حساب&amp;"B Zar,Bold"&amp;K0070C0www.IranCalculator.com</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توضیحات</vt:lpstr>
      <vt:lpstr>برنامه</vt:lpstr>
      <vt:lpstr>کلاسپد</vt:lpstr>
      <vt:lpstr>نظام مهندسی</vt:lpstr>
      <vt:lpstr>بارگذاری</vt:lpstr>
      <vt:lpstr>مکانیک خاک</vt:lpstr>
      <vt:lpstr>مشخصات خریدار</vt:lpstr>
      <vt:lpstr>بارگذاری!Print_Titles</vt:lpstr>
      <vt:lpstr>برنامه!Print_Titles</vt:lpstr>
      <vt:lpstr>کلاسپد!Print_Titles</vt:lpstr>
      <vt:lpstr>'مکانیک خاک'!Print_Titles</vt:lpstr>
      <vt:lpstr>'نظام مهندسی'!Print_Titles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Masoud</dc:creator>
  <cp:lastModifiedBy>masood kardorost</cp:lastModifiedBy>
  <cp:lastPrinted>2014-05-02T14:21:00Z</cp:lastPrinted>
  <dcterms:created xsi:type="dcterms:W3CDTF">2013-06-26T14:22:28Z</dcterms:created>
  <dcterms:modified xsi:type="dcterms:W3CDTF">2024-03-31T03:20:04Z</dcterms:modified>
</cp:coreProperties>
</file>